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8235" activeTab="1"/>
  </bookViews>
  <sheets>
    <sheet name="SARหลักสูตร" sheetId="5" r:id="rId1"/>
    <sheet name="การวิเคราะห์คุณภาพ" sheetId="6" r:id="rId2"/>
    <sheet name="แบบติดตามระดับหลักสูตร" sheetId="4" r:id="rId3"/>
  </sheets>
  <calcPr calcId="124519"/>
</workbook>
</file>

<file path=xl/calcChain.xml><?xml version="1.0" encoding="utf-8"?>
<calcChain xmlns="http://schemas.openxmlformats.org/spreadsheetml/2006/main">
  <c r="G9" i="5"/>
  <c r="G10"/>
  <c r="H21" l="1"/>
  <c r="G21"/>
  <c r="E21"/>
  <c r="A6" i="4"/>
  <c r="A2"/>
  <c r="D2"/>
  <c r="B2"/>
  <c r="G1"/>
  <c r="E7"/>
  <c r="D20"/>
  <c r="D19"/>
  <c r="D18"/>
  <c r="D17"/>
  <c r="D16"/>
  <c r="D15"/>
  <c r="D14"/>
  <c r="D13"/>
  <c r="D12"/>
  <c r="D11"/>
  <c r="D10"/>
  <c r="D9"/>
  <c r="D8"/>
  <c r="D7"/>
  <c r="H13" i="6"/>
  <c r="E5" i="5"/>
  <c r="G26"/>
  <c r="E15" i="4" s="1"/>
  <c r="G20" i="5"/>
  <c r="E13" i="4" s="1"/>
  <c r="D4"/>
  <c r="F25" i="5"/>
  <c r="G25" s="1"/>
  <c r="F24"/>
  <c r="G24" s="1"/>
  <c r="H10"/>
  <c r="H15" i="6" s="1"/>
  <c r="D5" i="5"/>
  <c r="B15" i="6"/>
  <c r="H12" i="5"/>
  <c r="G30"/>
  <c r="E18" i="4" s="1"/>
  <c r="G29" i="5"/>
  <c r="E17" i="4" s="1"/>
  <c r="G28" i="5"/>
  <c r="E16" i="4" s="1"/>
  <c r="G12" i="5"/>
  <c r="E8" i="4" s="1"/>
  <c r="G8" s="1"/>
  <c r="G16" i="5"/>
  <c r="E10" i="4" s="1"/>
  <c r="G34" i="5"/>
  <c r="G20" i="6" s="1"/>
  <c r="H20" s="1"/>
  <c r="F31" i="5"/>
  <c r="G31" s="1"/>
  <c r="E19" i="4" s="1"/>
  <c r="F22" i="5"/>
  <c r="G22" s="1"/>
  <c r="F13"/>
  <c r="G13" s="1"/>
  <c r="E9" i="4" s="1"/>
  <c r="H16" i="5"/>
  <c r="H26"/>
  <c r="H20"/>
  <c r="H18"/>
  <c r="H17"/>
  <c r="H34"/>
  <c r="H30"/>
  <c r="H29"/>
  <c r="H28"/>
  <c r="G17"/>
  <c r="E11" i="4" s="1"/>
  <c r="G18" i="5"/>
  <c r="E12" i="4" s="1"/>
  <c r="G13" l="1"/>
  <c r="G15"/>
  <c r="G16"/>
  <c r="G17"/>
  <c r="G18"/>
  <c r="G7"/>
  <c r="G19"/>
  <c r="H13" i="5"/>
  <c r="F9" i="4"/>
  <c r="G12"/>
  <c r="G11"/>
  <c r="G9"/>
  <c r="G10"/>
  <c r="F22" i="6"/>
  <c r="F23" s="1"/>
  <c r="E20" i="4"/>
  <c r="G20" s="1"/>
  <c r="F7"/>
  <c r="H24" i="5"/>
  <c r="H22"/>
  <c r="E8"/>
  <c r="D22" i="6"/>
  <c r="H25" i="5"/>
  <c r="F16" i="6"/>
  <c r="E22"/>
  <c r="E23" s="1"/>
  <c r="E20"/>
  <c r="G19"/>
  <c r="H19" s="1"/>
  <c r="G33" i="5"/>
  <c r="D19" i="6"/>
  <c r="H31" i="5"/>
  <c r="E19" i="6"/>
  <c r="G16"/>
  <c r="H16" s="1"/>
  <c r="G11" i="5"/>
  <c r="G27"/>
  <c r="G15"/>
  <c r="G17" i="6"/>
  <c r="H17" s="1"/>
  <c r="D17"/>
  <c r="G19" i="5" l="1"/>
  <c r="E14" i="4"/>
  <c r="G14" s="1"/>
  <c r="G18" i="6"/>
  <c r="D18"/>
  <c r="H18"/>
  <c r="D23"/>
  <c r="G8" i="5" l="1"/>
  <c r="G22" i="6" s="1"/>
  <c r="G23" s="1"/>
  <c r="H8" i="5"/>
  <c r="F20" i="4" l="1"/>
  <c r="F19"/>
  <c r="F18"/>
  <c r="F17"/>
  <c r="F16"/>
  <c r="F15"/>
  <c r="F14"/>
  <c r="F13"/>
  <c r="F12"/>
  <c r="F11"/>
  <c r="F10"/>
  <c r="F8" l="1"/>
  <c r="B23" l="1"/>
  <c r="B24"/>
  <c r="B22"/>
  <c r="B25" l="1"/>
</calcChain>
</file>

<file path=xl/comments1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16"/>
            <color indexed="81"/>
            <rFont val="AngsanaUPC"/>
            <family val="1"/>
            <charset val="222"/>
          </rPr>
          <t>พิมพ์ป้อนตัวเลข</t>
        </r>
      </text>
    </comment>
    <comment ref="E10" authorId="0">
      <text>
        <r>
          <rPr>
            <b/>
            <sz val="16"/>
            <color indexed="81"/>
            <rFont val="AngsanaUPC"/>
            <family val="1"/>
            <charset val="222"/>
          </rPr>
          <t>เลือกจาก ปุ่มเมนู</t>
        </r>
      </text>
    </comment>
    <comment ref="D12" authorId="0">
      <text>
        <r>
          <rPr>
            <b/>
            <sz val="16"/>
            <color indexed="81"/>
            <rFont val="AngsanaUPC"/>
            <family val="1"/>
            <charset val="222"/>
          </rPr>
          <t>พิมพ์ป้อนตัวเลข</t>
        </r>
      </text>
    </comment>
    <comment ref="D13" authorId="0">
      <text>
        <r>
          <rPr>
            <b/>
            <sz val="16"/>
            <color indexed="81"/>
            <rFont val="AngsanaUPC"/>
            <family val="1"/>
            <charset val="222"/>
          </rPr>
          <t>พิมพ์ป้อนตัวเลข</t>
        </r>
      </text>
    </comment>
    <comment ref="E13" authorId="0">
      <text>
        <r>
          <rPr>
            <b/>
            <sz val="14"/>
            <color indexed="81"/>
            <rFont val="AngsanaUPC"/>
            <family val="1"/>
            <charset val="222"/>
          </rPr>
          <t>จำนวนบัญฑิต ป.ตรีที่ได้งานทำหรือประกอบอาชีพอิสระภายใน 1 ปี</t>
        </r>
      </text>
    </comment>
    <comment ref="E14" authorId="0">
      <text>
        <r>
          <rPr>
            <b/>
            <sz val="14"/>
            <color indexed="81"/>
            <rFont val="AngsanaUPC"/>
            <family val="1"/>
            <charset val="222"/>
          </rPr>
          <t>จำนวนบัณฑิตที่ตอบแบบสำรวจทั้งหมด</t>
        </r>
      </text>
    </comment>
    <comment ref="D16" authorId="0">
      <text>
        <r>
          <rPr>
            <b/>
            <sz val="16"/>
            <color indexed="81"/>
            <rFont val="AngsanaUPC"/>
            <family val="1"/>
            <charset val="222"/>
          </rPr>
          <t>เลือกจาก ปุ่มเมนู</t>
        </r>
      </text>
    </comment>
    <comment ref="D17" authorId="0">
      <text>
        <r>
          <rPr>
            <b/>
            <sz val="16"/>
            <color indexed="81"/>
            <rFont val="AngsanaUPC"/>
            <family val="1"/>
            <charset val="222"/>
          </rPr>
          <t>เลือกจาก ปุ่มเมนู</t>
        </r>
      </text>
    </comment>
    <comment ref="D18" authorId="0">
      <text>
        <r>
          <rPr>
            <b/>
            <sz val="16"/>
            <color indexed="81"/>
            <rFont val="AngsanaUPC"/>
            <family val="1"/>
            <charset val="222"/>
          </rPr>
          <t>เลือกจาก ปุ่มเมนู</t>
        </r>
      </text>
    </comment>
    <comment ref="D20" authorId="0">
      <text>
        <r>
          <rPr>
            <b/>
            <sz val="16"/>
            <color indexed="81"/>
            <rFont val="AngsanaUPC"/>
            <family val="1"/>
            <charset val="222"/>
          </rPr>
          <t>เลือกจาก ปุ่มเมนู</t>
        </r>
      </text>
    </comment>
    <comment ref="D21" authorId="0">
      <text>
        <r>
          <rPr>
            <b/>
            <sz val="16"/>
            <color indexed="81"/>
            <rFont val="AngsanaUPC"/>
            <family val="1"/>
            <charset val="222"/>
          </rPr>
          <t>พิมพ์ป้อนตัวเลข</t>
        </r>
      </text>
    </comment>
    <comment ref="D22" authorId="0">
      <text>
        <r>
          <rPr>
            <b/>
            <sz val="16"/>
            <color indexed="81"/>
            <rFont val="AngsanaUPC"/>
            <family val="1"/>
            <charset val="222"/>
          </rPr>
          <t>พิมพ์ป้อนตัวเลข</t>
        </r>
      </text>
    </comment>
    <comment ref="E22" authorId="0">
      <text>
        <r>
          <rPr>
            <b/>
            <sz val="14"/>
            <color indexed="81"/>
            <rFont val="AngsanaUPC"/>
            <family val="1"/>
            <charset val="222"/>
          </rPr>
          <t>จำนวนอาจารย์ประจำหลักสูตรที่มีคุณวุฒิปริญญาเอก</t>
        </r>
      </text>
    </comment>
    <comment ref="E23" authorId="0">
      <text>
        <r>
          <rPr>
            <b/>
            <sz val="14"/>
            <color indexed="81"/>
            <rFont val="AngsanaUPC"/>
            <family val="1"/>
            <charset val="222"/>
          </rPr>
          <t>จำนวนอาจารย์ประจำหลักสูตรทั้งหมด</t>
        </r>
      </text>
    </comment>
    <comment ref="D24" authorId="0">
      <text>
        <r>
          <rPr>
            <b/>
            <sz val="16"/>
            <color indexed="81"/>
            <rFont val="AngsanaUPC"/>
            <family val="1"/>
            <charset val="222"/>
          </rPr>
          <t>พิมพ์ป้อนตัวเลข</t>
        </r>
      </text>
    </comment>
    <comment ref="E24" authorId="0">
      <text>
        <r>
          <rPr>
            <b/>
            <sz val="14"/>
            <color indexed="81"/>
            <rFont val="AngsanaUPC"/>
            <family val="1"/>
            <charset val="222"/>
          </rPr>
          <t>จำนวนอาจารย์ประจำหลักสูตรที่ดำรงค์ตำแหน่งทางวิชาการ</t>
        </r>
      </text>
    </comment>
    <comment ref="D25" authorId="0">
      <text>
        <r>
          <rPr>
            <b/>
            <sz val="16"/>
            <color indexed="81"/>
            <rFont val="AngsanaUPC"/>
            <family val="1"/>
            <charset val="222"/>
          </rPr>
          <t>พิมพ์ป้อนตัวเลข</t>
        </r>
      </text>
    </comment>
    <comment ref="E25" authorId="0">
      <text>
        <r>
          <rPr>
            <b/>
            <sz val="14"/>
            <color indexed="81"/>
            <rFont val="AngsanaUPC"/>
            <family val="1"/>
            <charset val="222"/>
          </rPr>
          <t>ผลรวมถ่วงน้ำหนักของผลงานทางวิชาการของอาจารย์ประจำหลักสูตร</t>
        </r>
      </text>
    </comment>
    <comment ref="D26" authorId="0">
      <text>
        <r>
          <rPr>
            <b/>
            <sz val="16"/>
            <color indexed="81"/>
            <rFont val="AngsanaUPC"/>
            <family val="1"/>
            <charset val="222"/>
          </rPr>
          <t>เลือกจากปุ่มเมนู</t>
        </r>
      </text>
    </comment>
    <comment ref="D28" authorId="0">
      <text>
        <r>
          <rPr>
            <b/>
            <sz val="16"/>
            <color indexed="81"/>
            <rFont val="AngsanaUPC"/>
            <family val="1"/>
            <charset val="222"/>
          </rPr>
          <t>เลือกจาก ปุ่มเมนู</t>
        </r>
      </text>
    </comment>
    <comment ref="D29" authorId="0">
      <text>
        <r>
          <rPr>
            <b/>
            <sz val="16"/>
            <color indexed="81"/>
            <rFont val="AngsanaUPC"/>
            <family val="1"/>
            <charset val="222"/>
          </rPr>
          <t>เลือกจาก ปุ่มเมนู</t>
        </r>
      </text>
    </comment>
    <comment ref="D30" authorId="0">
      <text>
        <r>
          <rPr>
            <b/>
            <sz val="16"/>
            <color indexed="81"/>
            <rFont val="AngsanaUPC"/>
            <family val="1"/>
            <charset val="222"/>
          </rPr>
          <t>เลือกจาก ปุ่มเมนู</t>
        </r>
      </text>
    </comment>
    <comment ref="D31" authorId="0">
      <text>
        <r>
          <rPr>
            <b/>
            <sz val="16"/>
            <color indexed="81"/>
            <rFont val="AngsanaUPC"/>
            <family val="1"/>
            <charset val="222"/>
          </rPr>
          <t>พิมพ์ป้อนตัวเลข</t>
        </r>
      </text>
    </comment>
    <comment ref="E31" authorId="0">
      <text>
        <r>
          <rPr>
            <b/>
            <sz val="14"/>
            <color indexed="81"/>
            <rFont val="AngsanaUPC"/>
            <family val="1"/>
            <charset val="222"/>
          </rPr>
          <t>จำนวนตัวบ่งชี้ผลการดำเนินงานหลักสูตรตามกรอบ TQF ที่ดำเนินการได้จริง</t>
        </r>
      </text>
    </comment>
    <comment ref="E32" authorId="0">
      <text>
        <r>
          <rPr>
            <b/>
            <sz val="14"/>
            <color indexed="81"/>
            <rFont val="AngsanaUPC"/>
            <family val="1"/>
            <charset val="222"/>
          </rPr>
          <t>จำนวนตัวบ่งชี้ผลการดำเนินงานหลักสูตรตามกรอบ TQF ที่ต้องดำเนินงานในปีการศึกษานั้นๆ</t>
        </r>
      </text>
    </comment>
    <comment ref="D34" authorId="0">
      <text>
        <r>
          <rPr>
            <b/>
            <sz val="16"/>
            <color indexed="81"/>
            <rFont val="AngsanaUPC"/>
            <family val="1"/>
            <charset val="222"/>
          </rPr>
          <t>เลือกจาก ปุ่มเมนู</t>
        </r>
      </text>
    </comment>
  </commentList>
</comments>
</file>

<file path=xl/sharedStrings.xml><?xml version="1.0" encoding="utf-8"?>
<sst xmlns="http://schemas.openxmlformats.org/spreadsheetml/2006/main" count="179" uniqueCount="108">
  <si>
    <t>ค่าเป้าหมาย</t>
  </si>
  <si>
    <t>สรุปผล</t>
  </si>
  <si>
    <t>ร้อยละ</t>
  </si>
  <si>
    <t>สถานะการดำเนินงาน</t>
  </si>
  <si>
    <t>รวมตัวบ่งชี้ทั้งหมด</t>
  </si>
  <si>
    <t>ตัวบ่งชี้ที่</t>
  </si>
  <si>
    <t>ชนิดตัวบ่งชี้</t>
  </si>
  <si>
    <t>ผลลัพธ์</t>
  </si>
  <si>
    <t>กระบวนการ</t>
  </si>
  <si>
    <t>ปัจจัยนำเข้า</t>
  </si>
  <si>
    <t>องค์ประกอบด้าน</t>
  </si>
  <si>
    <t>นักศึกษา</t>
  </si>
  <si>
    <t>อาจารย์</t>
  </si>
  <si>
    <t>หลักสูตร การเรียนการสอนฯ</t>
  </si>
  <si>
    <t>จำนวนตัวบ่งชี้พัฒนาที่บรรลุสูงกว่าค่าเป้าหมาย</t>
  </si>
  <si>
    <t>จำนวนตัวบ่งชี้พัฒนาที่บรรลุค่าเท่ากับค่าเป้าหมาย</t>
  </si>
  <si>
    <t>จำนวนตัวบ่งชี้ที่ไม่บรรลุค่าต่ำกว่าค่าเป้าหมาย</t>
  </si>
  <si>
    <t xml:space="preserve">แบบติดตามผลการดำเดินงานตามตัวบ่งชี้การประกันคุณภาพการศึกษาภายใน ระดับหลักสูตร </t>
  </si>
  <si>
    <t>การกำกับมาตรฐาน</t>
  </si>
  <si>
    <t>บัณฑิต</t>
  </si>
  <si>
    <t>ตัวบ่งชี้ที่ 3.2 : การส่งเสริมและพัฒนานักศึกษา</t>
  </si>
  <si>
    <t>ตัวบ่งชี้ที่ 3.3 : ผลที่เกิดกับนักศึกษา</t>
  </si>
  <si>
    <t>ตัวบ่งชี้ที่ 4.1 : การบริหารและพัฒนาอาจารย์</t>
  </si>
  <si>
    <t>ตัวบ่งชี้ที่ 4.2 : คุณภาพอาจารย์</t>
  </si>
  <si>
    <t>ตัวบ่งชี้ที่ 4.3 :  ผลที่เกิดกับอาจารย์</t>
  </si>
  <si>
    <t>ตัวบ่งชี้ที่ 5.1: สาระของรายวิชาในหลักสูตร</t>
  </si>
  <si>
    <t>ตัวบ่งชี้ที่ 5.2 : การวางระบบผู้สอนและกระบวนการจัดการเรียนการสอน</t>
  </si>
  <si>
    <t>ตัวบ่งชี้ที่ 5.3 : การประเมินผู้เรียน</t>
  </si>
  <si>
    <t xml:space="preserve">ตัวบ่งชี้ที่ 5.4 : ผลการดำเนินงานหลักสูตรตามกรอบมาตรฐานคุณวุฒิระดับอุดมศึกษาแห่งชาติ </t>
  </si>
  <si>
    <t>ตัวบ่งชี้ที่ 6.1 : สิ่งสนับสนุนการเรียนรู้</t>
  </si>
  <si>
    <t>สิ่งสนับสนุนการเรียนรู้</t>
  </si>
  <si>
    <t xml:space="preserve">ตัวบ่งชี้ที่ 3.1 : การรับนักศึกษา </t>
  </si>
  <si>
    <t>องค์ประกอบที่ 1 การกำกับมาตรฐาน</t>
  </si>
  <si>
    <t>องค์ประกอบที่ 2 บัณฑิต</t>
  </si>
  <si>
    <t>องค์ประกอบที่ 3 นักศึกษา</t>
  </si>
  <si>
    <t>องค์ประกอบที่ 4 อาจารย์</t>
  </si>
  <si>
    <t>องค์ประกอบที่ 5 หลักสูตร การเรียน การสอน การประเมินผู้เรียน</t>
  </si>
  <si>
    <t>องค์ประกอบที่ 6 สิ่งสนับสนุนการเรียนรู้</t>
  </si>
  <si>
    <t>การบริหารจัดการหลักสูตรตามเกณฑ์มาตรฐานหลักสูตรที่กำหนดโดย สกอ.</t>
  </si>
  <si>
    <t xml:space="preserve">คุณภาพบัณฑิตตามกรอบมาตรฐานคุณวุฒิระดับอุดมศึกษาแห่งชาติ </t>
  </si>
  <si>
    <t>การได้งานทำหรือผลงานวิจัยของผู้สำเร็จการศึกษา</t>
  </si>
  <si>
    <t>การส่งเสริมและพัฒนานักศึกษา</t>
  </si>
  <si>
    <t>ผลที่เกิดกับนักศึกษา</t>
  </si>
  <si>
    <t>การบริหารและพัฒนาอาจารย์</t>
  </si>
  <si>
    <t>คุณภาพอาจารย์</t>
  </si>
  <si>
    <t>ผลที่เกิดกับอาจารย์</t>
  </si>
  <si>
    <t>สาระของรายวิชาในหลักสูตร</t>
  </si>
  <si>
    <t>การวางระบบผู้สอนและกระบวนการจัดการเรียนการสอน</t>
  </si>
  <si>
    <t>การประเมินผู้เรียน</t>
  </si>
  <si>
    <t xml:space="preserve">ผลการดำเนินงานหลักสูตรตามกรอบมาตรฐานคุณวุฒิระดับอุดมศึกษาแห่งชาติ </t>
  </si>
  <si>
    <t>หน่วย</t>
  </si>
  <si>
    <t>ตัวตั้ง</t>
  </si>
  <si>
    <t>ตัวหาร</t>
  </si>
  <si>
    <t>คะแนนผลการประเมิน</t>
  </si>
  <si>
    <t>หมายเหตุ</t>
  </si>
  <si>
    <t>(บรรลุ, ไม่บรรลุ)</t>
  </si>
  <si>
    <t xml:space="preserve">แบบรายงานประเมินคุณภาพการศึกษาภายใน ระดับอุดมศึกษา รายตัวบ่งชี้ ประจำปีการศึกษา </t>
  </si>
  <si>
    <t>สถาบันการศึกษาระดับอุดมศึกษา กลุ่มสถาบันประเภท ข สถาบันที่เน้นปริญญาตรี</t>
  </si>
  <si>
    <t>ตัวบ่งชี้</t>
  </si>
  <si>
    <t>คะแนนเฉลี่ยภาพรวมตัวบ่งชี้ของ สกอ. 13 ตัวบ่งชี้</t>
  </si>
  <si>
    <t>ข้อ</t>
  </si>
  <si>
    <t>คะแนน</t>
  </si>
  <si>
    <t xml:space="preserve"> การรับนักศึกษา</t>
  </si>
  <si>
    <t>ตารางการวิเคราะห์คุณภาพการศึกษาภายใน ระดับหลักสูตร</t>
  </si>
  <si>
    <t>I</t>
  </si>
  <si>
    <t>P</t>
  </si>
  <si>
    <t>O</t>
  </si>
  <si>
    <t>ผลการประเมิน</t>
  </si>
  <si>
    <t>ผลการประเมิน
0.01 - 2.00  ระดับคุณภาพน้อย
2.01 - 3.00  ระดับคุณภาพปานกลาง
3.01 - 4.00  ระดับคุณภาพดี
4.01 - 5.00  ระดับคุณภาพดีมาก</t>
  </si>
  <si>
    <t>รวม</t>
  </si>
  <si>
    <t>คะแนนเฉลี่ยของทุกตัวบ่งชี้ในองค์ประกอบที่ 2 - 6</t>
  </si>
  <si>
    <t>องค์ ประกอบ ที่</t>
  </si>
  <si>
    <t>คะแนน
ผ่าน</t>
  </si>
  <si>
    <t>จำนวน
ตัวบ่งชี้</t>
  </si>
  <si>
    <t>ไม่ผ่านการประเมิน</t>
  </si>
  <si>
    <t>หลักสูตรไม่ได้มาตรฐาน</t>
  </si>
  <si>
    <t>-</t>
  </si>
  <si>
    <t>3.1, 3.2, 3.3</t>
  </si>
  <si>
    <t>4.1, 4.2, 4.3</t>
  </si>
  <si>
    <t>5.2, 5.3, 5.4</t>
  </si>
  <si>
    <t>2.1, 2.2</t>
  </si>
  <si>
    <t>คะแนน
เฉลี่ย</t>
  </si>
  <si>
    <t>(% /สัดส่วน)</t>
  </si>
  <si>
    <t>อาจารย์ประจำหลักสูตรที่มีคุณวุฒิปริญญาเอก</t>
  </si>
  <si>
    <t>อาจารย์ประจำหลักสูตรที่ดำรงค์ตำแหน่งทางวิชาการ</t>
  </si>
  <si>
    <t>ผลงานทางวิชาการของอาจารย์ประจำหลักสูตร</t>
  </si>
  <si>
    <t>พัฒนาโดย</t>
  </si>
  <si>
    <t>ผู้ช่วยศาสตราจารย์ ดร.เฉลิมเกียรติ ดุลสัมพันธ์   คณะวิทยาศาสตร์ มหาวิทยาลัยราชภัฏจันทรเกษม    Tel: 081-7134828</t>
  </si>
  <si>
    <t>ผู้ช่วยศาสตราจารย์ ดร.เฉลิมเกียรติ ดุลสัมพันธ์    คณะวิทยาศาสตร์     มหาวิทยาลัยราชภัฏจันทรเกษม      Tel: 081-7134828</t>
  </si>
  <si>
    <t>คณะ</t>
  </si>
  <si>
    <t>ปีการศึกษา</t>
  </si>
  <si>
    <t>ตัวบ่งชี้ที่ 1.1 : การบริหารจัดการหลักสูตรตามเกณฑ์มาตรฐานหลักสูตรที่กำหนดโดย สกอ. (ข้อ)</t>
  </si>
  <si>
    <t>ตัวบ่งชี้ที่ 2.1 : คุณภาพบัณฑิตตามกรอบมาตรฐานคุณวุฒิระดับอุดมศึกษาแห่งชาติ</t>
  </si>
  <si>
    <t xml:space="preserve">ตัวบ่งชี้ที่ 2.2 : การได้งานทำหรือผลงานวิจัยของผู้สำเร็จการศึกษา </t>
  </si>
  <si>
    <t>วิทยาศาสตร์และเทคโนโลยี</t>
  </si>
  <si>
    <t>หลักสูตร</t>
  </si>
  <si>
    <t>มหาวิทยาลัย</t>
  </si>
  <si>
    <t>พัฒนาโดย :</t>
  </si>
  <si>
    <t>ผศ.ดร.เฉลิมเกียรติ ดุลสัมพันธ์</t>
  </si>
  <si>
    <t>มหาวิทยาลัยราชภัฏจันทรเกษม</t>
  </si>
  <si>
    <t>Tel: 081-7134828</t>
  </si>
  <si>
    <t xml:space="preserve">  หมายเหตุ</t>
  </si>
  <si>
    <t>สีชมพู หมายถึง คำแนะนำจากโปรแกรม</t>
  </si>
  <si>
    <t>สีเหลือง เจ้าของรายวิชา เป็นผู้บันทึก</t>
  </si>
  <si>
    <t xml:space="preserve"> </t>
  </si>
  <si>
    <t>สีฟ้า       เลือกจากปุ่มเมนู</t>
  </si>
  <si>
    <t>ราชภัฏหมู่บ้านจอมบึง</t>
  </si>
  <si>
    <t>คณิตศาสตร์</t>
  </si>
</sst>
</file>

<file path=xl/styles.xml><?xml version="1.0" encoding="utf-8"?>
<styleSheet xmlns="http://schemas.openxmlformats.org/spreadsheetml/2006/main">
  <fonts count="4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indexed="81"/>
      <name val="AngsanaUPC"/>
      <family val="1"/>
      <charset val="222"/>
    </font>
    <font>
      <sz val="16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b/>
      <sz val="24"/>
      <color theme="1"/>
      <name val="AngsanaUPC"/>
      <family val="1"/>
      <charset val="222"/>
    </font>
    <font>
      <b/>
      <sz val="11"/>
      <color theme="1"/>
      <name val="AngsanaUPC"/>
      <family val="1"/>
      <charset val="222"/>
    </font>
    <font>
      <sz val="24"/>
      <color theme="1"/>
      <name val="AngsanaUPC"/>
      <family val="1"/>
      <charset val="222"/>
    </font>
    <font>
      <sz val="18"/>
      <color theme="1"/>
      <name val="AngsanaUPC"/>
      <family val="1"/>
      <charset val="222"/>
    </font>
    <font>
      <b/>
      <sz val="28"/>
      <color rgb="FF002060"/>
      <name val="AngsanaUPC"/>
      <family val="1"/>
      <charset val="222"/>
    </font>
    <font>
      <b/>
      <sz val="20"/>
      <color rgb="FF002060"/>
      <name val="AngsanaUPC"/>
      <family val="1"/>
      <charset val="222"/>
    </font>
    <font>
      <b/>
      <sz val="20"/>
      <color theme="0"/>
      <name val="AngsanaUPC"/>
      <family val="1"/>
      <charset val="222"/>
    </font>
    <font>
      <sz val="20"/>
      <color theme="1"/>
      <name val="AngsanaUPC"/>
      <family val="1"/>
      <charset val="222"/>
    </font>
    <font>
      <b/>
      <sz val="24"/>
      <color theme="0"/>
      <name val="AngsanaUPC"/>
      <family val="1"/>
      <charset val="222"/>
    </font>
    <font>
      <b/>
      <sz val="20"/>
      <color theme="1"/>
      <name val="AngsanaUPC"/>
      <family val="1"/>
      <charset val="222"/>
    </font>
    <font>
      <b/>
      <sz val="18"/>
      <color rgb="FF0033CC"/>
      <name val="AngsanaUPC"/>
      <family val="1"/>
      <charset val="222"/>
    </font>
    <font>
      <sz val="16"/>
      <color rgb="FF0033CC"/>
      <name val="AngsanaUPC"/>
      <family val="1"/>
      <charset val="222"/>
    </font>
    <font>
      <b/>
      <sz val="16"/>
      <color rgb="FF0033CC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20"/>
      <color rgb="FF0033CC"/>
      <name val="AngsanaUPC"/>
      <family val="1"/>
      <charset val="222"/>
    </font>
    <font>
      <sz val="20"/>
      <color theme="1"/>
      <name val="Tahoma"/>
      <family val="2"/>
      <charset val="222"/>
      <scheme val="minor"/>
    </font>
    <font>
      <b/>
      <sz val="22"/>
      <color theme="0"/>
      <name val="AngsanaUPC"/>
      <family val="1"/>
      <charset val="222"/>
    </font>
    <font>
      <b/>
      <sz val="22"/>
      <color rgb="FF003399"/>
      <name val="AngsanaUPC"/>
      <family val="1"/>
      <charset val="222"/>
    </font>
    <font>
      <b/>
      <sz val="16"/>
      <color rgb="FF003399"/>
      <name val="AngsanaUPC"/>
      <family val="1"/>
      <charset val="222"/>
    </font>
    <font>
      <b/>
      <sz val="16"/>
      <color theme="0"/>
      <name val="AngsanaUPC"/>
      <family val="1"/>
      <charset val="222"/>
    </font>
    <font>
      <i/>
      <sz val="16"/>
      <color theme="1"/>
      <name val="AngsanaUPC"/>
      <family val="1"/>
      <charset val="222"/>
    </font>
    <font>
      <b/>
      <sz val="18"/>
      <color theme="0"/>
      <name val="AngsanaUPC"/>
      <family val="1"/>
      <charset val="222"/>
    </font>
    <font>
      <sz val="18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b/>
      <sz val="22"/>
      <color rgb="FF003399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20"/>
      <color rgb="FF003399"/>
      <name val="AngsanaUPC"/>
      <family val="1"/>
      <charset val="222"/>
    </font>
    <font>
      <b/>
      <sz val="20"/>
      <color rgb="FF006600"/>
      <name val="AngsanaUPC"/>
      <family val="1"/>
      <charset val="222"/>
    </font>
    <font>
      <b/>
      <sz val="18"/>
      <color rgb="FF003399"/>
      <name val="AngsanaUPC"/>
      <family val="1"/>
      <charset val="222"/>
    </font>
    <font>
      <b/>
      <sz val="24"/>
      <color rgb="FF002060"/>
      <name val="AngsanaUPC"/>
      <family val="1"/>
      <charset val="222"/>
    </font>
    <font>
      <b/>
      <sz val="22"/>
      <color rgb="FF002060"/>
      <name val="AngsanaUPC"/>
      <family val="1"/>
      <charset val="222"/>
    </font>
    <font>
      <sz val="22"/>
      <color theme="1"/>
      <name val="Tahoma"/>
      <family val="2"/>
      <charset val="222"/>
      <scheme val="minor"/>
    </font>
    <font>
      <sz val="24"/>
      <color theme="1"/>
      <name val="Tahoma"/>
      <family val="2"/>
      <charset val="222"/>
      <scheme val="minor"/>
    </font>
    <font>
      <b/>
      <sz val="24"/>
      <color rgb="FF003399"/>
      <name val="AngsanaUPC"/>
      <family val="1"/>
      <charset val="222"/>
    </font>
    <font>
      <b/>
      <sz val="20"/>
      <color indexed="8"/>
      <name val="AngsanaUPC"/>
      <family val="1"/>
      <charset val="222"/>
    </font>
    <font>
      <b/>
      <sz val="22"/>
      <color theme="1"/>
      <name val="AngsanaUPC"/>
      <family val="1"/>
      <charset val="222"/>
    </font>
    <font>
      <b/>
      <sz val="20"/>
      <color rgb="FF000000"/>
      <name val="AngsanaUPC"/>
      <family val="1"/>
      <charset val="222"/>
    </font>
    <font>
      <b/>
      <sz val="18"/>
      <color rgb="FF003399"/>
      <name val="Tahoma"/>
      <family val="2"/>
      <charset val="222"/>
      <scheme val="minor"/>
    </font>
    <font>
      <sz val="10"/>
      <name val="AngsanaUPC"/>
      <family val="1"/>
      <charset val="222"/>
    </font>
    <font>
      <sz val="16"/>
      <color theme="0"/>
      <name val="AngsanaUPC"/>
      <family val="1"/>
      <charset val="222"/>
    </font>
    <font>
      <b/>
      <sz val="16"/>
      <color indexed="81"/>
      <name val="AngsanaUPC"/>
      <family val="1"/>
      <charset val="222"/>
    </font>
    <font>
      <b/>
      <sz val="18"/>
      <name val="AngsanaUPC"/>
      <family val="1"/>
      <charset val="222"/>
    </font>
    <font>
      <b/>
      <sz val="11"/>
      <color theme="1"/>
      <name val="Tahoma"/>
      <family val="2"/>
      <charset val="22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gray0625">
        <bgColor theme="8" tint="0.79998168889431442"/>
      </patternFill>
    </fill>
    <fill>
      <patternFill patternType="gray0625">
        <bgColor rgb="FFFF99FF"/>
      </patternFill>
    </fill>
    <fill>
      <patternFill patternType="solid">
        <fgColor rgb="FF00990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8" fillId="0" borderId="0" xfId="0" applyFont="1"/>
    <xf numFmtId="0" fontId="0" fillId="0" borderId="0" xfId="0" applyBorder="1" applyAlignment="1"/>
    <xf numFmtId="0" fontId="3" fillId="0" borderId="2" xfId="0" applyFont="1" applyBorder="1" applyAlignment="1">
      <alignment horizontal="center" vertical="top"/>
    </xf>
    <xf numFmtId="0" fontId="16" fillId="0" borderId="0" xfId="0" applyFont="1" applyProtection="1">
      <protection hidden="1"/>
    </xf>
    <xf numFmtId="0" fontId="15" fillId="0" borderId="0" xfId="0" applyFont="1" applyAlignment="1" applyProtection="1">
      <protection hidden="1"/>
    </xf>
    <xf numFmtId="2" fontId="18" fillId="5" borderId="1" xfId="0" applyNumberFormat="1" applyFont="1" applyFill="1" applyBorder="1" applyAlignment="1" applyProtection="1">
      <alignment horizontal="center" vertical="center"/>
      <protection hidden="1"/>
    </xf>
    <xf numFmtId="0" fontId="18" fillId="5" borderId="1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top"/>
      <protection hidden="1"/>
    </xf>
    <xf numFmtId="0" fontId="3" fillId="0" borderId="4" xfId="0" applyFont="1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wrapTex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top"/>
      <protection hidden="1"/>
    </xf>
    <xf numFmtId="0" fontId="25" fillId="0" borderId="11" xfId="0" applyFont="1" applyBorder="1" applyAlignment="1" applyProtection="1">
      <alignment vertical="top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24" fillId="12" borderId="0" xfId="0" applyFont="1" applyFill="1" applyAlignment="1" applyProtection="1">
      <alignment wrapText="1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wrapText="1"/>
      <protection hidden="1"/>
    </xf>
    <xf numFmtId="0" fontId="17" fillId="9" borderId="1" xfId="0" applyFont="1" applyFill="1" applyBorder="1" applyAlignment="1" applyProtection="1">
      <alignment horizontal="center"/>
      <protection hidden="1"/>
    </xf>
    <xf numFmtId="0" fontId="17" fillId="5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Protection="1"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Protection="1">
      <protection hidden="1"/>
    </xf>
    <xf numFmtId="0" fontId="4" fillId="5" borderId="0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Protection="1">
      <protection hidden="1"/>
    </xf>
    <xf numFmtId="2" fontId="17" fillId="5" borderId="1" xfId="0" applyNumberFormat="1" applyFont="1" applyFill="1" applyBorder="1" applyAlignment="1" applyProtection="1">
      <alignment horizontal="center" vertical="center"/>
      <protection hidden="1"/>
    </xf>
    <xf numFmtId="0" fontId="17" fillId="5" borderId="1" xfId="0" applyFont="1" applyFill="1" applyBorder="1" applyProtection="1">
      <protection hidden="1"/>
    </xf>
    <xf numFmtId="2" fontId="17" fillId="0" borderId="1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Protection="1">
      <protection hidden="1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4" fillId="9" borderId="1" xfId="0" applyFont="1" applyFill="1" applyBorder="1" applyProtection="1">
      <protection hidden="1"/>
    </xf>
    <xf numFmtId="2" fontId="17" fillId="5" borderId="5" xfId="0" applyNumberFormat="1" applyFont="1" applyFill="1" applyBorder="1" applyAlignment="1" applyProtection="1">
      <alignment horizontal="center"/>
      <protection hidden="1"/>
    </xf>
    <xf numFmtId="2" fontId="23" fillId="5" borderId="5" xfId="0" applyNumberFormat="1" applyFont="1" applyFill="1" applyBorder="1" applyAlignment="1" applyProtection="1">
      <alignment horizontal="center"/>
      <protection hidden="1"/>
    </xf>
    <xf numFmtId="0" fontId="4" fillId="10" borderId="5" xfId="0" applyFont="1" applyFill="1" applyBorder="1" applyProtection="1">
      <protection hidden="1"/>
    </xf>
    <xf numFmtId="0" fontId="17" fillId="5" borderId="7" xfId="0" applyFont="1" applyFill="1" applyBorder="1" applyAlignment="1" applyProtection="1">
      <alignment horizontal="center" shrinkToFit="1"/>
      <protection hidden="1"/>
    </xf>
    <xf numFmtId="0" fontId="3" fillId="10" borderId="9" xfId="0" applyFont="1" applyFill="1" applyBorder="1" applyProtection="1">
      <protection hidden="1"/>
    </xf>
    <xf numFmtId="0" fontId="8" fillId="0" borderId="0" xfId="0" applyFont="1" applyBorder="1" applyProtection="1">
      <protection hidden="1"/>
    </xf>
    <xf numFmtId="0" fontId="24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8" fillId="0" borderId="0" xfId="0" applyNumberFormat="1" applyFont="1" applyProtection="1">
      <protection hidden="1"/>
    </xf>
    <xf numFmtId="0" fontId="11" fillId="11" borderId="0" xfId="0" applyFont="1" applyFill="1" applyProtection="1">
      <protection hidden="1"/>
    </xf>
    <xf numFmtId="0" fontId="21" fillId="11" borderId="0" xfId="0" applyFont="1" applyFill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0" fillId="6" borderId="0" xfId="0" applyFont="1" applyFill="1" applyProtection="1"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11" fillId="8" borderId="0" xfId="0" applyFont="1" applyFill="1" applyProtection="1">
      <protection hidden="1"/>
    </xf>
    <xf numFmtId="0" fontId="21" fillId="8" borderId="0" xfId="0" applyFont="1" applyFill="1" applyAlignment="1" applyProtection="1">
      <alignment horizontal="center"/>
      <protection hidden="1"/>
    </xf>
    <xf numFmtId="0" fontId="13" fillId="4" borderId="0" xfId="0" applyFont="1" applyFill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3" fillId="3" borderId="1" xfId="0" applyFont="1" applyFill="1" applyBorder="1" applyProtection="1"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1" fontId="17" fillId="2" borderId="1" xfId="0" applyNumberFormat="1" applyFont="1" applyFill="1" applyBorder="1" applyAlignment="1" applyProtection="1">
      <alignment horizontal="center" vertical="center"/>
      <protection hidden="1"/>
    </xf>
    <xf numFmtId="0" fontId="14" fillId="7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1" fontId="8" fillId="0" borderId="0" xfId="0" applyNumberFormat="1" applyFont="1" applyProtection="1">
      <protection hidden="1"/>
    </xf>
    <xf numFmtId="1" fontId="10" fillId="5" borderId="1" xfId="0" applyNumberFormat="1" applyFont="1" applyFill="1" applyBorder="1" applyAlignment="1" applyProtection="1">
      <alignment horizontal="center"/>
      <protection hidden="1"/>
    </xf>
    <xf numFmtId="0" fontId="38" fillId="2" borderId="0" xfId="0" applyFont="1" applyFill="1" applyBorder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 shrinkToFit="1"/>
      <protection hidden="1"/>
    </xf>
    <xf numFmtId="0" fontId="31" fillId="13" borderId="0" xfId="0" applyFont="1" applyFill="1" applyProtection="1">
      <protection hidden="1"/>
    </xf>
    <xf numFmtId="1" fontId="31" fillId="13" borderId="0" xfId="0" applyNumberFormat="1" applyFont="1" applyFill="1" applyProtection="1"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39" fillId="0" borderId="1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shrinkToFit="1"/>
      <protection hidden="1"/>
    </xf>
    <xf numFmtId="0" fontId="14" fillId="0" borderId="1" xfId="0" applyFont="1" applyBorder="1" applyAlignment="1" applyProtection="1">
      <alignment horizontal="center" vertical="center" shrinkToFit="1"/>
      <protection hidden="1"/>
    </xf>
    <xf numFmtId="1" fontId="40" fillId="2" borderId="1" xfId="0" applyNumberFormat="1" applyFont="1" applyFill="1" applyBorder="1" applyAlignment="1" applyProtection="1">
      <alignment horizontal="center" vertical="center" shrinkToFit="1"/>
      <protection hidden="1"/>
    </xf>
    <xf numFmtId="1" fontId="40" fillId="0" borderId="1" xfId="0" applyNumberFormat="1" applyFont="1" applyBorder="1" applyAlignment="1" applyProtection="1">
      <alignment horizontal="center" vertical="center" shrinkToFit="1"/>
      <protection hidden="1"/>
    </xf>
    <xf numFmtId="2" fontId="40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39" fillId="0" borderId="1" xfId="0" applyFont="1" applyBorder="1" applyAlignment="1" applyProtection="1">
      <alignment horizontal="left" vertical="center" shrinkToFit="1"/>
      <protection hidden="1"/>
    </xf>
    <xf numFmtId="0" fontId="14" fillId="0" borderId="1" xfId="0" applyFont="1" applyBorder="1" applyAlignment="1" applyProtection="1">
      <alignment vertical="center" shrinkToFit="1"/>
      <protection hidden="1"/>
    </xf>
    <xf numFmtId="0" fontId="41" fillId="0" borderId="1" xfId="0" applyFont="1" applyBorder="1" applyAlignment="1" applyProtection="1">
      <alignment shrinkToFit="1"/>
      <protection hidden="1"/>
    </xf>
    <xf numFmtId="0" fontId="4" fillId="15" borderId="1" xfId="0" applyFont="1" applyFill="1" applyBorder="1" applyAlignment="1" applyProtection="1">
      <alignment horizontal="center"/>
      <protection hidden="1"/>
    </xf>
    <xf numFmtId="0" fontId="4" fillId="15" borderId="5" xfId="0" applyFont="1" applyFill="1" applyBorder="1" applyAlignment="1" applyProtection="1">
      <alignment horizontal="center"/>
      <protection hidden="1"/>
    </xf>
    <xf numFmtId="0" fontId="4" fillId="15" borderId="7" xfId="0" applyFont="1" applyFill="1" applyBorder="1" applyAlignment="1" applyProtection="1">
      <alignment horizontal="center"/>
      <protection hidden="1"/>
    </xf>
    <xf numFmtId="0" fontId="4" fillId="15" borderId="7" xfId="0" applyFont="1" applyFill="1" applyBorder="1" applyProtection="1">
      <protection hidden="1"/>
    </xf>
    <xf numFmtId="2" fontId="15" fillId="7" borderId="1" xfId="0" applyNumberFormat="1" applyFont="1" applyFill="1" applyBorder="1" applyAlignment="1">
      <alignment horizontal="center" vertical="center"/>
    </xf>
    <xf numFmtId="2" fontId="17" fillId="7" borderId="1" xfId="0" applyNumberFormat="1" applyFont="1" applyFill="1" applyBorder="1" applyAlignment="1">
      <alignment horizontal="center" vertical="center"/>
    </xf>
    <xf numFmtId="1" fontId="17" fillId="7" borderId="1" xfId="0" applyNumberFormat="1" applyFont="1" applyFill="1" applyBorder="1" applyAlignment="1">
      <alignment horizontal="center" vertical="center"/>
    </xf>
    <xf numFmtId="1" fontId="17" fillId="7" borderId="7" xfId="0" applyNumberFormat="1" applyFont="1" applyFill="1" applyBorder="1" applyAlignment="1">
      <alignment horizontal="center" vertical="center"/>
    </xf>
    <xf numFmtId="0" fontId="3" fillId="14" borderId="1" xfId="0" applyFont="1" applyFill="1" applyBorder="1"/>
    <xf numFmtId="0" fontId="3" fillId="14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 wrapText="1" shrinkToFi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2" fontId="4" fillId="5" borderId="1" xfId="0" applyNumberFormat="1" applyFont="1" applyFill="1" applyBorder="1" applyAlignment="1" applyProtection="1">
      <alignment horizontal="center" vertical="center"/>
      <protection hidden="1"/>
    </xf>
    <xf numFmtId="2" fontId="4" fillId="5" borderId="5" xfId="0" applyNumberFormat="1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2" fontId="4" fillId="5" borderId="7" xfId="0" applyNumberFormat="1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33" fillId="2" borderId="0" xfId="0" applyFont="1" applyFill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30" fillId="2" borderId="0" xfId="0" applyFont="1" applyFill="1" applyBorder="1" applyAlignment="1" applyProtection="1">
      <alignment horizontal="left" vertical="center"/>
      <protection hidden="1"/>
    </xf>
    <xf numFmtId="0" fontId="28" fillId="2" borderId="0" xfId="0" applyFont="1" applyFill="1" applyBorder="1" applyAlignment="1">
      <alignment vertical="center"/>
    </xf>
    <xf numFmtId="0" fontId="43" fillId="2" borderId="0" xfId="0" applyFont="1" applyFill="1" applyBorder="1" applyAlignment="1" applyProtection="1">
      <alignment vertical="center" wrapText="1"/>
      <protection hidden="1"/>
    </xf>
    <xf numFmtId="0" fontId="43" fillId="2" borderId="0" xfId="0" applyFont="1" applyFill="1" applyBorder="1" applyAlignment="1" applyProtection="1">
      <alignment vertical="center"/>
      <protection hidden="1"/>
    </xf>
    <xf numFmtId="0" fontId="4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/>
    <xf numFmtId="0" fontId="24" fillId="2" borderId="0" xfId="0" applyFont="1" applyFill="1" applyBorder="1" applyAlignment="1" applyProtection="1">
      <alignment horizontal="left"/>
      <protection hidden="1"/>
    </xf>
    <xf numFmtId="0" fontId="44" fillId="2" borderId="0" xfId="0" applyFont="1" applyFill="1" applyBorder="1"/>
    <xf numFmtId="0" fontId="3" fillId="14" borderId="14" xfId="0" applyFont="1" applyFill="1" applyBorder="1"/>
    <xf numFmtId="0" fontId="43" fillId="14" borderId="15" xfId="0" applyFont="1" applyFill="1" applyBorder="1" applyAlignment="1" applyProtection="1">
      <alignment vertical="center" wrapText="1"/>
      <protection hidden="1"/>
    </xf>
    <xf numFmtId="0" fontId="30" fillId="14" borderId="9" xfId="0" applyFont="1" applyFill="1" applyBorder="1" applyAlignment="1" applyProtection="1">
      <alignment horizontal="left" vertical="center"/>
      <protection hidden="1"/>
    </xf>
    <xf numFmtId="0" fontId="43" fillId="14" borderId="11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>
      <alignment vertical="top"/>
    </xf>
    <xf numFmtId="0" fontId="8" fillId="2" borderId="1" xfId="0" applyFont="1" applyFill="1" applyBorder="1" applyAlignment="1" applyProtection="1">
      <alignment vertical="center"/>
      <protection hidden="1"/>
    </xf>
    <xf numFmtId="0" fontId="18" fillId="2" borderId="1" xfId="0" applyFont="1" applyFill="1" applyBorder="1"/>
    <xf numFmtId="0" fontId="30" fillId="14" borderId="14" xfId="0" applyFont="1" applyFill="1" applyBorder="1" applyAlignment="1" applyProtection="1">
      <alignment horizontal="left" vertical="center"/>
      <protection hidden="1"/>
    </xf>
    <xf numFmtId="0" fontId="28" fillId="14" borderId="13" xfId="0" applyFont="1" applyFill="1" applyBorder="1" applyAlignment="1">
      <alignment vertical="center"/>
    </xf>
    <xf numFmtId="1" fontId="17" fillId="16" borderId="1" xfId="0" applyNumberFormat="1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 applyProtection="1">
      <alignment horizontal="center" vertical="center"/>
      <protection hidden="1"/>
    </xf>
    <xf numFmtId="0" fontId="18" fillId="5" borderId="1" xfId="0" applyFont="1" applyFill="1" applyBorder="1" applyAlignment="1" applyProtection="1">
      <alignment horizontal="center" wrapText="1"/>
      <protection hidden="1"/>
    </xf>
    <xf numFmtId="2" fontId="17" fillId="7" borderId="5" xfId="0" applyNumberFormat="1" applyFont="1" applyFill="1" applyBorder="1" applyAlignment="1">
      <alignment horizontal="center" vertical="center"/>
    </xf>
    <xf numFmtId="49" fontId="15" fillId="7" borderId="0" xfId="0" applyNumberFormat="1" applyFont="1" applyFill="1" applyAlignment="1" applyProtection="1">
      <alignment shrinkToFit="1"/>
    </xf>
    <xf numFmtId="1" fontId="15" fillId="7" borderId="0" xfId="0" applyNumberFormat="1" applyFont="1" applyFill="1" applyAlignment="1">
      <alignment horizontal="center"/>
    </xf>
    <xf numFmtId="0" fontId="46" fillId="5" borderId="0" xfId="0" applyFont="1" applyFill="1" applyBorder="1" applyAlignment="1" applyProtection="1">
      <alignment horizontal="left" vertical="top" wrapText="1"/>
      <protection hidden="1"/>
    </xf>
    <xf numFmtId="0" fontId="47" fillId="5" borderId="0" xfId="0" applyFont="1" applyFill="1" applyBorder="1" applyAlignment="1">
      <alignment vertical="top" wrapText="1"/>
    </xf>
    <xf numFmtId="0" fontId="46" fillId="7" borderId="0" xfId="0" applyFont="1" applyFill="1" applyBorder="1" applyAlignment="1" applyProtection="1">
      <alignment horizontal="left" vertical="center" wrapText="1"/>
      <protection hidden="1"/>
    </xf>
    <xf numFmtId="0" fontId="47" fillId="7" borderId="0" xfId="0" applyFont="1" applyFill="1" applyBorder="1" applyAlignment="1">
      <alignment horizontal="left" vertical="center" wrapText="1"/>
    </xf>
    <xf numFmtId="0" fontId="18" fillId="16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31" fillId="14" borderId="8" xfId="0" applyFont="1" applyFill="1" applyBorder="1" applyAlignment="1" applyProtection="1">
      <alignment horizontal="left" vertical="top" wrapText="1"/>
      <protection hidden="1"/>
    </xf>
    <xf numFmtId="0" fontId="31" fillId="14" borderId="12" xfId="0" applyFont="1" applyFill="1" applyBorder="1" applyAlignment="1" applyProtection="1">
      <alignment horizontal="left" vertical="top" wrapText="1"/>
      <protection hidden="1"/>
    </xf>
    <xf numFmtId="0" fontId="31" fillId="14" borderId="10" xfId="0" applyFont="1" applyFill="1" applyBorder="1" applyAlignment="1" applyProtection="1">
      <alignment horizontal="left" vertical="top" wrapText="1"/>
      <protection hidden="1"/>
    </xf>
    <xf numFmtId="0" fontId="24" fillId="12" borderId="0" xfId="0" applyFont="1" applyFill="1" applyAlignment="1" applyProtection="1">
      <protection hidden="1"/>
    </xf>
    <xf numFmtId="0" fontId="0" fillId="12" borderId="0" xfId="0" applyFill="1" applyAlignment="1" applyProtection="1">
      <protection hidden="1"/>
    </xf>
    <xf numFmtId="2" fontId="18" fillId="5" borderId="2" xfId="0" applyNumberFormat="1" applyFont="1" applyFill="1" applyBorder="1" applyAlignment="1" applyProtection="1">
      <alignment horizontal="center"/>
      <protection hidden="1"/>
    </xf>
    <xf numFmtId="2" fontId="18" fillId="5" borderId="4" xfId="0" applyNumberFormat="1" applyFont="1" applyFill="1" applyBorder="1" applyAlignment="1" applyProtection="1">
      <alignment horizontal="center"/>
      <protection hidden="1"/>
    </xf>
    <xf numFmtId="0" fontId="4" fillId="14" borderId="2" xfId="0" applyFont="1" applyFill="1" applyBorder="1" applyAlignment="1" applyProtection="1">
      <protection hidden="1"/>
    </xf>
    <xf numFmtId="0" fontId="4" fillId="14" borderId="3" xfId="0" applyFont="1" applyFill="1" applyBorder="1" applyAlignment="1" applyProtection="1">
      <protection hidden="1"/>
    </xf>
    <xf numFmtId="0" fontId="4" fillId="14" borderId="4" xfId="0" applyFont="1" applyFill="1" applyBorder="1" applyAlignment="1" applyProtection="1">
      <protection hidden="1"/>
    </xf>
    <xf numFmtId="2" fontId="17" fillId="5" borderId="2" xfId="0" applyNumberFormat="1" applyFon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4" fillId="5" borderId="5" xfId="0" applyNumberFormat="1" applyFont="1" applyFill="1" applyBorder="1" applyAlignment="1" applyProtection="1">
      <alignment horizontal="center" vertical="center"/>
      <protection hidden="1"/>
    </xf>
    <xf numFmtId="2" fontId="4" fillId="5" borderId="7" xfId="0" applyNumberFormat="1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vertical="top"/>
      <protection hidden="1"/>
    </xf>
    <xf numFmtId="0" fontId="3" fillId="0" borderId="13" xfId="0" applyFont="1" applyBorder="1" applyAlignment="1" applyProtection="1">
      <alignment vertical="top"/>
      <protection hidden="1"/>
    </xf>
    <xf numFmtId="0" fontId="25" fillId="0" borderId="10" xfId="0" applyFont="1" applyBorder="1" applyAlignment="1" applyProtection="1">
      <alignment vertical="top" wrapText="1"/>
      <protection hidden="1"/>
    </xf>
    <xf numFmtId="0" fontId="25" fillId="0" borderId="11" xfId="0" applyFont="1" applyBorder="1" applyAlignment="1" applyProtection="1">
      <alignment vertical="top"/>
      <protection hidden="1"/>
    </xf>
    <xf numFmtId="0" fontId="19" fillId="0" borderId="0" xfId="0" applyFont="1" applyAlignment="1" applyProtection="1">
      <alignment horizontal="right" vertical="center" shrinkToFit="1"/>
      <protection hidden="1"/>
    </xf>
    <xf numFmtId="0" fontId="20" fillId="0" borderId="0" xfId="0" applyFont="1" applyAlignment="1" applyProtection="1">
      <alignment horizontal="right" shrinkToFit="1"/>
      <protection hidden="1"/>
    </xf>
    <xf numFmtId="0" fontId="20" fillId="0" borderId="0" xfId="0" applyFont="1" applyAlignment="1" applyProtection="1">
      <alignment shrinkToFit="1"/>
      <protection hidden="1"/>
    </xf>
    <xf numFmtId="0" fontId="14" fillId="15" borderId="1" xfId="0" applyFont="1" applyFill="1" applyBorder="1" applyAlignment="1" applyProtection="1">
      <alignment horizontal="center" vertical="center"/>
      <protection hidden="1"/>
    </xf>
    <xf numFmtId="0" fontId="14" fillId="15" borderId="1" xfId="0" applyFont="1" applyFill="1" applyBorder="1" applyAlignment="1" applyProtection="1">
      <alignment vertical="center"/>
      <protection hidden="1"/>
    </xf>
    <xf numFmtId="0" fontId="4" fillId="15" borderId="5" xfId="0" applyFont="1" applyFill="1" applyBorder="1" applyAlignment="1" applyProtection="1">
      <alignment horizontal="center" vertical="center" wrapText="1"/>
      <protection hidden="1"/>
    </xf>
    <xf numFmtId="0" fontId="4" fillId="15" borderId="6" xfId="0" applyFont="1" applyFill="1" applyBorder="1" applyAlignment="1" applyProtection="1">
      <alignment horizontal="center" vertical="center"/>
      <protection hidden="1"/>
    </xf>
    <xf numFmtId="0" fontId="4" fillId="15" borderId="7" xfId="0" applyFont="1" applyFill="1" applyBorder="1" applyAlignment="1" applyProtection="1">
      <alignment horizontal="center" vertical="center"/>
      <protection hidden="1"/>
    </xf>
    <xf numFmtId="0" fontId="4" fillId="15" borderId="6" xfId="0" applyFont="1" applyFill="1" applyBorder="1" applyAlignment="1" applyProtection="1">
      <alignment horizontal="center" vertical="center" wrapText="1"/>
      <protection hidden="1"/>
    </xf>
    <xf numFmtId="0" fontId="4" fillId="15" borderId="7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8" fillId="0" borderId="10" xfId="0" applyFont="1" applyBorder="1" applyAlignment="1" applyProtection="1">
      <alignment vertical="top" shrinkToFit="1"/>
      <protection hidden="1"/>
    </xf>
    <xf numFmtId="0" fontId="8" fillId="0" borderId="11" xfId="0" applyFont="1" applyBorder="1" applyAlignment="1" applyProtection="1">
      <alignment vertical="top" shrinkToFi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2" fontId="17" fillId="7" borderId="5" xfId="0" applyNumberFormat="1" applyFont="1" applyFill="1" applyBorder="1" applyAlignment="1">
      <alignment horizontal="center" vertical="center"/>
    </xf>
    <xf numFmtId="2" fontId="17" fillId="7" borderId="7" xfId="0" applyNumberFormat="1" applyFont="1" applyFill="1" applyBorder="1" applyAlignment="1">
      <alignment horizontal="center" vertical="center"/>
    </xf>
    <xf numFmtId="49" fontId="33" fillId="7" borderId="0" xfId="0" applyNumberFormat="1" applyFont="1" applyFill="1" applyBorder="1" applyAlignment="1">
      <alignment shrinkToFit="1"/>
    </xf>
    <xf numFmtId="49" fontId="42" fillId="7" borderId="0" xfId="0" applyNumberFormat="1" applyFont="1" applyFill="1" applyBorder="1" applyAlignment="1">
      <alignment shrinkToFit="1"/>
    </xf>
    <xf numFmtId="1" fontId="17" fillId="16" borderId="2" xfId="0" applyNumberFormat="1" applyFont="1" applyFill="1" applyBorder="1" applyAlignment="1">
      <alignment horizontal="center" vertical="center"/>
    </xf>
    <xf numFmtId="1" fontId="17" fillId="16" borderId="4" xfId="0" applyNumberFormat="1" applyFont="1" applyFill="1" applyBorder="1" applyAlignment="1">
      <alignment horizontal="center" vertical="center"/>
    </xf>
    <xf numFmtId="49" fontId="33" fillId="7" borderId="0" xfId="0" applyNumberFormat="1" applyFont="1" applyFill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top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wrapText="1"/>
      <protection hidden="1"/>
    </xf>
    <xf numFmtId="0" fontId="3" fillId="0" borderId="11" xfId="0" applyFont="1" applyBorder="1" applyAlignment="1" applyProtection="1">
      <protection hidden="1"/>
    </xf>
    <xf numFmtId="0" fontId="4" fillId="0" borderId="7" xfId="0" applyFont="1" applyBorder="1" applyAlignment="1" applyProtection="1">
      <protection hidden="1"/>
    </xf>
    <xf numFmtId="0" fontId="6" fillId="15" borderId="6" xfId="0" applyFont="1" applyFill="1" applyBorder="1" applyAlignment="1" applyProtection="1">
      <alignment vertical="center"/>
      <protection hidden="1"/>
    </xf>
    <xf numFmtId="0" fontId="5" fillId="15" borderId="1" xfId="0" applyFont="1" applyFill="1" applyBorder="1" applyAlignment="1" applyProtection="1">
      <alignment horizontal="center" vertical="center"/>
      <protection hidden="1"/>
    </xf>
    <xf numFmtId="0" fontId="6" fillId="15" borderId="1" xfId="0" applyFont="1" applyFill="1" applyBorder="1" applyAlignment="1" applyProtection="1">
      <protection hidden="1"/>
    </xf>
    <xf numFmtId="0" fontId="4" fillId="15" borderId="2" xfId="0" applyFont="1" applyFill="1" applyBorder="1" applyAlignment="1" applyProtection="1">
      <alignment horizontal="center"/>
      <protection hidden="1"/>
    </xf>
    <xf numFmtId="0" fontId="4" fillId="15" borderId="4" xfId="0" applyFont="1" applyFill="1" applyBorder="1" applyAlignment="1" applyProtection="1">
      <alignment horizontal="center"/>
      <protection hidden="1"/>
    </xf>
    <xf numFmtId="2" fontId="17" fillId="7" borderId="2" xfId="0" applyNumberFormat="1" applyFont="1" applyFill="1" applyBorder="1" applyAlignment="1">
      <alignment horizontal="center" vertical="center"/>
    </xf>
    <xf numFmtId="2" fontId="17" fillId="7" borderId="4" xfId="0" applyNumberFormat="1" applyFont="1" applyFill="1" applyBorder="1" applyAlignment="1">
      <alignment horizontal="center" vertical="center"/>
    </xf>
    <xf numFmtId="0" fontId="24" fillId="12" borderId="0" xfId="0" applyFont="1" applyFill="1" applyBorder="1" applyAlignment="1" applyProtection="1">
      <protection hidden="1"/>
    </xf>
    <xf numFmtId="0" fontId="28" fillId="12" borderId="0" xfId="0" applyFont="1" applyFill="1" applyBorder="1" applyAlignment="1" applyProtection="1">
      <protection hidden="1"/>
    </xf>
    <xf numFmtId="0" fontId="4" fillId="5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 textRotation="90" wrapText="1"/>
      <protection hidden="1"/>
    </xf>
    <xf numFmtId="0" fontId="17" fillId="9" borderId="2" xfId="0" applyFont="1" applyFill="1" applyBorder="1" applyAlignment="1" applyProtection="1">
      <alignment horizontal="center"/>
      <protection hidden="1"/>
    </xf>
    <xf numFmtId="0" fontId="17" fillId="9" borderId="3" xfId="0" applyFont="1" applyFill="1" applyBorder="1" applyAlignment="1" applyProtection="1">
      <alignment horizontal="center"/>
      <protection hidden="1"/>
    </xf>
    <xf numFmtId="0" fontId="17" fillId="9" borderId="4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26" fillId="12" borderId="0" xfId="0" applyFont="1" applyFill="1" applyBorder="1" applyAlignment="1" applyProtection="1">
      <protection hidden="1"/>
    </xf>
    <xf numFmtId="0" fontId="27" fillId="12" borderId="0" xfId="0" applyFont="1" applyFill="1" applyBorder="1" applyAlignment="1" applyProtection="1">
      <protection hidden="1"/>
    </xf>
    <xf numFmtId="0" fontId="35" fillId="0" borderId="0" xfId="0" applyFont="1" applyAlignment="1" applyProtection="1">
      <alignment horizontal="left" vertical="center" shrinkToFit="1"/>
      <protection hidden="1"/>
    </xf>
    <xf numFmtId="0" fontId="36" fillId="0" borderId="0" xfId="0" applyFont="1" applyAlignment="1">
      <alignment shrinkToFit="1"/>
    </xf>
    <xf numFmtId="0" fontId="34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/>
      <protection hidden="1"/>
    </xf>
    <xf numFmtId="0" fontId="34" fillId="5" borderId="5" xfId="0" applyFont="1" applyFill="1" applyBorder="1" applyAlignment="1" applyProtection="1">
      <alignment horizontal="center" vertical="center" wrapText="1"/>
      <protection hidden="1"/>
    </xf>
    <xf numFmtId="0" fontId="34" fillId="5" borderId="6" xfId="0" applyFont="1" applyFill="1" applyBorder="1" applyAlignment="1" applyProtection="1">
      <alignment horizontal="center" vertical="center" wrapText="1"/>
      <protection hidden="1"/>
    </xf>
    <xf numFmtId="0" fontId="34" fillId="5" borderId="7" xfId="0" applyFont="1" applyFill="1" applyBorder="1" applyAlignment="1" applyProtection="1">
      <alignment horizontal="center" vertical="center" wrapText="1"/>
      <protection hidden="1"/>
    </xf>
    <xf numFmtId="0" fontId="35" fillId="5" borderId="2" xfId="0" applyFont="1" applyFill="1" applyBorder="1" applyAlignment="1" applyProtection="1">
      <alignment horizontal="left" vertical="center"/>
      <protection hidden="1"/>
    </xf>
    <xf numFmtId="0" fontId="35" fillId="5" borderId="3" xfId="0" applyFont="1" applyFill="1" applyBorder="1" applyAlignment="1" applyProtection="1">
      <alignment horizontal="left" vertical="center"/>
      <protection hidden="1"/>
    </xf>
    <xf numFmtId="0" fontId="35" fillId="5" borderId="4" xfId="0" applyFont="1" applyFill="1" applyBorder="1" applyAlignment="1" applyProtection="1">
      <alignment horizontal="left" vertic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9" fillId="5" borderId="7" xfId="0" applyFont="1" applyFill="1" applyBorder="1" applyAlignment="1" applyProtection="1">
      <alignment horizontal="center" vertical="center"/>
      <protection hidden="1"/>
    </xf>
    <xf numFmtId="0" fontId="35" fillId="5" borderId="1" xfId="0" applyFont="1" applyFill="1" applyBorder="1" applyAlignment="1" applyProtection="1">
      <alignment horizontal="center" vertical="center"/>
      <protection hidden="1"/>
    </xf>
    <xf numFmtId="0" fontId="34" fillId="5" borderId="1" xfId="0" applyFont="1" applyFill="1" applyBorder="1" applyAlignment="1" applyProtection="1">
      <alignment horizontal="center"/>
      <protection hidden="1"/>
    </xf>
  </cellXfs>
  <cellStyles count="3">
    <cellStyle name="Normal 5" xfId="1"/>
    <cellStyle name="Normal 6" xfId="2"/>
    <cellStyle name="ปกติ" xfId="0" builtinId="0"/>
  </cellStyles>
  <dxfs count="3"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FF99"/>
      <color rgb="FF003399"/>
      <color rgb="FF66FF66"/>
      <color rgb="FF006600"/>
      <color rgb="FF33CC33"/>
      <color rgb="FF339933"/>
      <color rgb="FF00CC00"/>
      <color rgb="FF80008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>
      <selection activeCell="E10" sqref="E10:F10"/>
    </sheetView>
  </sheetViews>
  <sheetFormatPr defaultRowHeight="23.25"/>
  <cols>
    <col min="1" max="1" width="4.375" style="2" customWidth="1"/>
    <col min="2" max="2" width="40.875" style="1" customWidth="1"/>
    <col min="3" max="3" width="8" style="2" customWidth="1"/>
    <col min="4" max="4" width="9.875" style="2" customWidth="1"/>
    <col min="5" max="5" width="7.625" style="2" customWidth="1"/>
    <col min="6" max="6" width="11.625" style="2" customWidth="1"/>
    <col min="7" max="7" width="12.375" style="2" customWidth="1"/>
    <col min="8" max="8" width="14.25" style="2" customWidth="1"/>
    <col min="9" max="9" width="2.875" style="2" customWidth="1"/>
    <col min="10" max="10" width="1.625" style="2" customWidth="1"/>
    <col min="11" max="14" width="9" style="2"/>
    <col min="15" max="15" width="1.75" style="2" customWidth="1"/>
    <col min="16" max="16384" width="9" style="2"/>
  </cols>
  <sheetData>
    <row r="1" spans="1:16" ht="29.25">
      <c r="A1" s="157" t="s">
        <v>56</v>
      </c>
      <c r="B1" s="158"/>
      <c r="C1" s="158"/>
      <c r="D1" s="158"/>
      <c r="E1" s="158"/>
      <c r="F1" s="159"/>
      <c r="G1" s="130">
        <v>2557</v>
      </c>
    </row>
    <row r="2" spans="1:16" ht="26.25">
      <c r="A2" s="6"/>
      <c r="B2" s="7" t="s">
        <v>57</v>
      </c>
      <c r="C2" s="6"/>
      <c r="D2" s="6"/>
      <c r="E2" s="6"/>
      <c r="F2" s="6"/>
      <c r="H2" s="104" t="s">
        <v>104</v>
      </c>
      <c r="J2" s="4"/>
      <c r="K2" s="4"/>
      <c r="L2" s="4"/>
    </row>
    <row r="3" spans="1:16" ht="26.25">
      <c r="A3" s="107" t="s">
        <v>89</v>
      </c>
      <c r="B3" s="129" t="s">
        <v>94</v>
      </c>
      <c r="C3" s="106" t="s">
        <v>95</v>
      </c>
      <c r="D3" s="179" t="s">
        <v>107</v>
      </c>
      <c r="E3" s="179"/>
      <c r="F3" s="105" t="s">
        <v>96</v>
      </c>
      <c r="G3" s="175" t="s">
        <v>106</v>
      </c>
      <c r="H3" s="176"/>
      <c r="J3" s="4"/>
      <c r="K3" s="4"/>
      <c r="L3" s="4"/>
    </row>
    <row r="4" spans="1:16" ht="27.75" customHeight="1">
      <c r="G4" s="114"/>
      <c r="H4" s="115"/>
      <c r="J4" s="137" t="s">
        <v>101</v>
      </c>
      <c r="K4" s="138"/>
      <c r="L4" s="138"/>
      <c r="M4" s="138"/>
      <c r="N4" s="138"/>
      <c r="O4" s="139"/>
    </row>
    <row r="5" spans="1:16" ht="25.5" customHeight="1">
      <c r="A5" s="186" t="s">
        <v>58</v>
      </c>
      <c r="B5" s="187"/>
      <c r="C5" s="160" t="s">
        <v>50</v>
      </c>
      <c r="D5" s="162" t="str">
        <f>"เป้าหมาย
ปี"  &amp; G1</f>
        <v>เป้าหมาย
ปี2557</v>
      </c>
      <c r="E5" s="188" t="str">
        <f>"ผลการดำเนินงานปี "  &amp; G1</f>
        <v>ผลการดำเนินงานปี 2557</v>
      </c>
      <c r="F5" s="189"/>
      <c r="G5" s="165" t="s">
        <v>53</v>
      </c>
      <c r="H5" s="163" t="s">
        <v>54</v>
      </c>
      <c r="J5" s="116"/>
      <c r="K5" s="131" t="s">
        <v>102</v>
      </c>
      <c r="L5" s="132"/>
      <c r="M5" s="132"/>
      <c r="N5" s="132"/>
      <c r="O5" s="117"/>
    </row>
    <row r="6" spans="1:16" ht="24" customHeight="1">
      <c r="A6" s="187"/>
      <c r="B6" s="187"/>
      <c r="C6" s="161"/>
      <c r="D6" s="163"/>
      <c r="E6" s="87" t="s">
        <v>51</v>
      </c>
      <c r="F6" s="88" t="s">
        <v>7</v>
      </c>
      <c r="G6" s="165"/>
      <c r="H6" s="185"/>
      <c r="J6" s="116"/>
      <c r="K6" s="133" t="s">
        <v>103</v>
      </c>
      <c r="L6" s="134"/>
      <c r="M6" s="134"/>
      <c r="N6" s="134"/>
      <c r="O6" s="117"/>
    </row>
    <row r="7" spans="1:16" ht="25.5" customHeight="1">
      <c r="A7" s="187"/>
      <c r="B7" s="187"/>
      <c r="C7" s="161"/>
      <c r="D7" s="164"/>
      <c r="E7" s="87" t="s">
        <v>52</v>
      </c>
      <c r="F7" s="89" t="s">
        <v>82</v>
      </c>
      <c r="G7" s="166"/>
      <c r="H7" s="90" t="s">
        <v>55</v>
      </c>
      <c r="J7" s="123" t="s">
        <v>104</v>
      </c>
      <c r="K7" s="135" t="s">
        <v>105</v>
      </c>
      <c r="L7" s="136"/>
      <c r="M7" s="136"/>
      <c r="N7" s="136"/>
      <c r="O7" s="117"/>
      <c r="P7" s="113"/>
    </row>
    <row r="8" spans="1:16" s="3" customFormat="1" ht="27.75" customHeight="1">
      <c r="A8" s="122" t="s">
        <v>59</v>
      </c>
      <c r="B8" s="121"/>
      <c r="C8" s="49" t="s">
        <v>61</v>
      </c>
      <c r="D8" s="91">
        <v>3.69</v>
      </c>
      <c r="E8" s="142">
        <f>AVERAGE(G12,G13,G16,G17,G18,G20,G21,G26,G28,G29,G30,G31,G34)</f>
        <v>3.125</v>
      </c>
      <c r="F8" s="143"/>
      <c r="G8" s="8">
        <f>E8</f>
        <v>3.125</v>
      </c>
      <c r="H8" s="9" t="str">
        <f>IF(D8&gt;E8,"ไม่บรรลุ",IF(D8&lt;=E8,"บรรลุ"))</f>
        <v>ไม่บรรลุ</v>
      </c>
      <c r="J8" s="118" t="s">
        <v>104</v>
      </c>
      <c r="K8" s="124"/>
      <c r="L8" s="124"/>
      <c r="M8" s="124"/>
      <c r="N8" s="124"/>
      <c r="O8" s="119"/>
    </row>
    <row r="9" spans="1:16" ht="23.25" customHeight="1">
      <c r="A9" s="144" t="s">
        <v>32</v>
      </c>
      <c r="B9" s="145"/>
      <c r="C9" s="145"/>
      <c r="D9" s="145"/>
      <c r="E9" s="145"/>
      <c r="F9" s="146"/>
      <c r="G9" s="127" t="str">
        <f>IF(E10=4,"ผ่าน",IF(E10&lt;4,"ไม่ผ่าน","กรอกคะแนนผิด"))</f>
        <v>ไม่ผ่าน</v>
      </c>
      <c r="H9" s="95"/>
      <c r="J9" s="108" t="s">
        <v>104</v>
      </c>
      <c r="K9" s="109"/>
      <c r="L9" s="109"/>
      <c r="M9" s="109"/>
      <c r="N9" s="109"/>
      <c r="O9" s="110"/>
    </row>
    <row r="10" spans="1:16" ht="46.5">
      <c r="A10" s="10">
        <v>1.1000000000000001</v>
      </c>
      <c r="B10" s="11" t="s">
        <v>38</v>
      </c>
      <c r="C10" s="12" t="s">
        <v>60</v>
      </c>
      <c r="D10" s="65">
        <v>4</v>
      </c>
      <c r="E10" s="177">
        <v>3</v>
      </c>
      <c r="F10" s="178"/>
      <c r="G10" s="97" t="str">
        <f>IF(E10=4,"ผ่าน",IF(E10&lt;4,"ไม่ผ่าน   คะแนน เป็น  0","กรอกคะแนนผิด"))</f>
        <v>ไม่ผ่าน   คะแนน เป็น  0</v>
      </c>
      <c r="H10" s="98" t="str">
        <f>IF(E10=4,"หลักสูตรได้มาตรฐาน",IF(E10&lt;4,"หลักสูตรไม่ได้มาตรฐาน","กรอกคะแนนผิด"))</f>
        <v>หลักสูตรไม่ได้มาตรฐาน</v>
      </c>
      <c r="J10" s="111"/>
      <c r="K10" s="112"/>
      <c r="L10" s="112"/>
      <c r="M10" s="112"/>
      <c r="N10" s="112"/>
      <c r="O10" s="110"/>
    </row>
    <row r="11" spans="1:16" ht="26.25">
      <c r="A11" s="144" t="s">
        <v>33</v>
      </c>
      <c r="B11" s="145"/>
      <c r="C11" s="145"/>
      <c r="D11" s="145"/>
      <c r="E11" s="145"/>
      <c r="F11" s="146"/>
      <c r="G11" s="8">
        <f>AVERAGE(G12,G13)</f>
        <v>2.75</v>
      </c>
      <c r="H11" s="96"/>
      <c r="L11" s="120"/>
    </row>
    <row r="12" spans="1:16" ht="46.5">
      <c r="A12" s="5">
        <v>2.1</v>
      </c>
      <c r="B12" s="11" t="s">
        <v>39</v>
      </c>
      <c r="C12" s="12" t="s">
        <v>61</v>
      </c>
      <c r="D12" s="92">
        <v>4</v>
      </c>
      <c r="E12" s="190">
        <v>3</v>
      </c>
      <c r="F12" s="191"/>
      <c r="G12" s="99">
        <f>IF(OR(E12="N/A",E12=0),0,IF(E12=0,0,IF(E12=1,1,IF(E12=2,2,IF(E12=3,3,IF(E12=4,4,IF(E12=5,5)))))))</f>
        <v>3</v>
      </c>
      <c r="H12" s="67" t="str">
        <f>IF(D12&gt;E12,"ไม่บรรลุ",IF(D12&lt;=E12,"บรรลุ"))</f>
        <v>ไม่บรรลุ</v>
      </c>
    </row>
    <row r="13" spans="1:16" ht="24" customHeight="1">
      <c r="A13" s="167">
        <v>2.2000000000000002</v>
      </c>
      <c r="B13" s="169" t="s">
        <v>40</v>
      </c>
      <c r="C13" s="171" t="s">
        <v>2</v>
      </c>
      <c r="D13" s="173">
        <v>49</v>
      </c>
      <c r="E13" s="93">
        <v>12</v>
      </c>
      <c r="F13" s="149">
        <f>E13/E14*100</f>
        <v>50</v>
      </c>
      <c r="G13" s="149">
        <f>F13*5/100</f>
        <v>2.5</v>
      </c>
      <c r="H13" s="151" t="str">
        <f>IF(D13&gt;F13,"ไม่บรรลุ",IF(D13&lt;=F13,"บรรลุ"))</f>
        <v>บรรลุ</v>
      </c>
    </row>
    <row r="14" spans="1:16" ht="26.25" customHeight="1">
      <c r="A14" s="168"/>
      <c r="B14" s="170"/>
      <c r="C14" s="172"/>
      <c r="D14" s="174"/>
      <c r="E14" s="93">
        <v>24</v>
      </c>
      <c r="F14" s="150"/>
      <c r="G14" s="150"/>
      <c r="H14" s="152"/>
    </row>
    <row r="15" spans="1:16" ht="26.25">
      <c r="A15" s="144" t="s">
        <v>34</v>
      </c>
      <c r="B15" s="145"/>
      <c r="C15" s="145"/>
      <c r="D15" s="145"/>
      <c r="E15" s="145"/>
      <c r="F15" s="146"/>
      <c r="G15" s="8">
        <f>AVERAGE(G16:G18)</f>
        <v>4</v>
      </c>
      <c r="H15" s="96"/>
    </row>
    <row r="16" spans="1:16">
      <c r="A16" s="13">
        <v>3.1</v>
      </c>
      <c r="B16" s="14" t="s">
        <v>62</v>
      </c>
      <c r="C16" s="12" t="s">
        <v>61</v>
      </c>
      <c r="D16" s="125">
        <v>2</v>
      </c>
      <c r="E16" s="177">
        <v>5</v>
      </c>
      <c r="F16" s="178"/>
      <c r="G16" s="99">
        <f>IF(OR(E16="N/A",E16=0),0,IF(E16=0,0,IF(E16=1,1,IF(E16=2,2,IF(E16=3,3,IF(E16=4,4,IF(E16=5,5)))))))</f>
        <v>5</v>
      </c>
      <c r="H16" s="67" t="str">
        <f>IF(D16&gt;E16,"ไม่บรรลุ",IF(D16&lt;=E16,"บรรลุ"))</f>
        <v>บรรลุ</v>
      </c>
    </row>
    <row r="17" spans="1:8">
      <c r="A17" s="13">
        <v>3.2</v>
      </c>
      <c r="B17" s="11" t="s">
        <v>41</v>
      </c>
      <c r="C17" s="12" t="s">
        <v>61</v>
      </c>
      <c r="D17" s="125">
        <v>3</v>
      </c>
      <c r="E17" s="177">
        <v>4</v>
      </c>
      <c r="F17" s="178"/>
      <c r="G17" s="99">
        <f t="shared" ref="G17:G18" si="0">IF(OR(E17="N/A",E17=0),0,IF(E17=0,0,IF(E17=1,1,IF(E17=2,2,IF(E17=3,3,IF(E17=4,4,IF(E17=5,5)))))))</f>
        <v>4</v>
      </c>
      <c r="H17" s="67" t="str">
        <f>IF(D17&gt;E17,"ไม่บรรลุ",IF(D17&lt;=E17,"บรรลุ"))</f>
        <v>บรรลุ</v>
      </c>
    </row>
    <row r="18" spans="1:8">
      <c r="A18" s="13">
        <v>3.3</v>
      </c>
      <c r="B18" s="11" t="s">
        <v>42</v>
      </c>
      <c r="C18" s="12" t="s">
        <v>61</v>
      </c>
      <c r="D18" s="125">
        <v>3</v>
      </c>
      <c r="E18" s="177">
        <v>3</v>
      </c>
      <c r="F18" s="178"/>
      <c r="G18" s="99">
        <f t="shared" si="0"/>
        <v>3</v>
      </c>
      <c r="H18" s="67" t="str">
        <f>IF(D18&gt;E18,"ไม่บรรลุ",IF(D18&lt;=E18,"บรรลุ"))</f>
        <v>บรรลุ</v>
      </c>
    </row>
    <row r="19" spans="1:8" ht="26.25">
      <c r="A19" s="144" t="s">
        <v>35</v>
      </c>
      <c r="B19" s="145"/>
      <c r="C19" s="145"/>
      <c r="D19" s="145"/>
      <c r="E19" s="145"/>
      <c r="F19" s="146"/>
      <c r="G19" s="8">
        <f>AVERAGE(G20:G21,G26)</f>
        <v>3.3333333333333335</v>
      </c>
      <c r="H19" s="96"/>
    </row>
    <row r="20" spans="1:8">
      <c r="A20" s="13">
        <v>4.0999999999999996</v>
      </c>
      <c r="B20" s="11" t="s">
        <v>43</v>
      </c>
      <c r="C20" s="12" t="s">
        <v>61</v>
      </c>
      <c r="D20" s="125">
        <v>2</v>
      </c>
      <c r="E20" s="177">
        <v>2</v>
      </c>
      <c r="F20" s="178"/>
      <c r="G20" s="99">
        <f>IF(OR(E20="N/A",E20=0),0,IF(E20=0,0,IF(E20=1,1,IF(E20=2,2,IF(E20=3,3,IF(E20=4,4,IF(E20=5,5)))))))</f>
        <v>2</v>
      </c>
      <c r="H20" s="67" t="str">
        <f>IF(D20&gt;E20,"ไม่บรรลุ",IF(D20&lt;=E20,"บรรลุ"))</f>
        <v>บรรลุ</v>
      </c>
    </row>
    <row r="21" spans="1:8">
      <c r="A21" s="15">
        <v>4.2</v>
      </c>
      <c r="B21" s="16" t="s">
        <v>44</v>
      </c>
      <c r="C21" s="17" t="s">
        <v>61</v>
      </c>
      <c r="D21" s="128">
        <v>4</v>
      </c>
      <c r="E21" s="147">
        <f>(G22+G24+G25)/3</f>
        <v>5</v>
      </c>
      <c r="F21" s="148"/>
      <c r="G21" s="100">
        <f>(G22+G24+G25)/3</f>
        <v>5</v>
      </c>
      <c r="H21" s="101" t="str">
        <f>IF(D21&gt;E21,"ไม่บรรลุ",IF(D21&lt;=E21,"บรรลุ"))</f>
        <v>บรรลุ</v>
      </c>
    </row>
    <row r="22" spans="1:8">
      <c r="A22" s="153"/>
      <c r="B22" s="155" t="s">
        <v>83</v>
      </c>
      <c r="C22" s="171" t="s">
        <v>2</v>
      </c>
      <c r="D22" s="173">
        <v>17</v>
      </c>
      <c r="E22" s="93">
        <v>5</v>
      </c>
      <c r="F22" s="149">
        <f>E22/E23*100</f>
        <v>100</v>
      </c>
      <c r="G22" s="149" t="str">
        <f>IF(F22&gt;20,"5",F22*5/20)</f>
        <v>5</v>
      </c>
      <c r="H22" s="151" t="str">
        <f>IF(D22&gt;F22,"ไม่บรรลุ",IF(D22&lt;=F22,"บรรลุ"))</f>
        <v>บรรลุ</v>
      </c>
    </row>
    <row r="23" spans="1:8">
      <c r="A23" s="154"/>
      <c r="B23" s="156"/>
      <c r="C23" s="172"/>
      <c r="D23" s="174"/>
      <c r="E23" s="93">
        <v>5</v>
      </c>
      <c r="F23" s="150"/>
      <c r="G23" s="150"/>
      <c r="H23" s="152"/>
    </row>
    <row r="24" spans="1:8">
      <c r="A24" s="18"/>
      <c r="B24" s="19" t="s">
        <v>84</v>
      </c>
      <c r="C24" s="20" t="s">
        <v>2</v>
      </c>
      <c r="D24" s="94">
        <v>55</v>
      </c>
      <c r="E24" s="93">
        <v>5</v>
      </c>
      <c r="F24" s="126">
        <f>E24/E23*100</f>
        <v>100</v>
      </c>
      <c r="G24" s="102" t="str">
        <f>IF(F24&gt;60,"5",F24*5/60)</f>
        <v>5</v>
      </c>
      <c r="H24" s="103" t="str">
        <f>IF(D24&gt;F24,"ไม่บรรลุ",IF(D24&lt;=F24,"บรรลุ"))</f>
        <v>บรรลุ</v>
      </c>
    </row>
    <row r="25" spans="1:8">
      <c r="A25" s="18"/>
      <c r="B25" s="21" t="s">
        <v>85</v>
      </c>
      <c r="C25" s="20" t="s">
        <v>2</v>
      </c>
      <c r="D25" s="94">
        <v>20</v>
      </c>
      <c r="E25" s="93">
        <v>5</v>
      </c>
      <c r="F25" s="126">
        <f>E25/E23*100</f>
        <v>100</v>
      </c>
      <c r="G25" s="102" t="str">
        <f>IF(F25&gt;20,"5",F25*5/20)</f>
        <v>5</v>
      </c>
      <c r="H25" s="103" t="str">
        <f>IF(D25&gt;F25,"ไม่บรรลุ",IF(D25&lt;=F25,"บรรลุ"))</f>
        <v>บรรลุ</v>
      </c>
    </row>
    <row r="26" spans="1:8">
      <c r="A26" s="13">
        <v>4.3</v>
      </c>
      <c r="B26" s="11" t="s">
        <v>45</v>
      </c>
      <c r="C26" s="22" t="s">
        <v>61</v>
      </c>
      <c r="D26" s="125">
        <v>2</v>
      </c>
      <c r="E26" s="177">
        <v>3</v>
      </c>
      <c r="F26" s="178"/>
      <c r="G26" s="67">
        <f>IF(OR(E26="N/A",E26=0),0,IF(E26=0,0,IF(E26=1,1,IF(E26=2,2,IF(E26=3,3,IF(E26=4,4,IF(E26=5,5)))))))</f>
        <v>3</v>
      </c>
      <c r="H26" s="67" t="str">
        <f>IF(D26&gt;E26,"ไม่บรรลุ",IF(D26&lt;=E26,"บรรลุ"))</f>
        <v>บรรลุ</v>
      </c>
    </row>
    <row r="27" spans="1:8" ht="26.25">
      <c r="A27" s="144" t="s">
        <v>36</v>
      </c>
      <c r="B27" s="145"/>
      <c r="C27" s="145"/>
      <c r="D27" s="145"/>
      <c r="E27" s="145"/>
      <c r="F27" s="146"/>
      <c r="G27" s="8">
        <f>AVERAGE(G28:G32)</f>
        <v>2.3333333333333335</v>
      </c>
      <c r="H27" s="96"/>
    </row>
    <row r="28" spans="1:8">
      <c r="A28" s="13">
        <v>5.0999999999999996</v>
      </c>
      <c r="B28" s="11" t="s">
        <v>46</v>
      </c>
      <c r="C28" s="22" t="s">
        <v>61</v>
      </c>
      <c r="D28" s="125">
        <v>3</v>
      </c>
      <c r="E28" s="177">
        <v>3</v>
      </c>
      <c r="F28" s="178"/>
      <c r="G28" s="99">
        <f>IF(OR(E28="N/A",E28=0),0,IF(E28=0,0,IF(E28=1,1,IF(E28=2,2,IF(E28=3,3,IF(E28=4,4,IF(E28=5,5)))))))</f>
        <v>3</v>
      </c>
      <c r="H28" s="67" t="str">
        <f>IF(D28&gt;E28,"ไม่บรรลุ",IF(D28&lt;=E28,"บรรลุ"))</f>
        <v>บรรลุ</v>
      </c>
    </row>
    <row r="29" spans="1:8" ht="25.5" customHeight="1">
      <c r="A29" s="10">
        <v>5.2</v>
      </c>
      <c r="B29" s="11" t="s">
        <v>47</v>
      </c>
      <c r="C29" s="12" t="s">
        <v>61</v>
      </c>
      <c r="D29" s="125">
        <v>3</v>
      </c>
      <c r="E29" s="177">
        <v>2</v>
      </c>
      <c r="F29" s="178"/>
      <c r="G29" s="99">
        <f>IF(OR(E29="N/A",E29=0),0,IF(E29=0,0,IF(E29=1,1,IF(E29=2,2,IF(E29=3,3,IF(E29=4,4,IF(E29=5,5)))))))</f>
        <v>2</v>
      </c>
      <c r="H29" s="67" t="str">
        <f>IF(D29&gt;E29,"ไม่บรรลุ",IF(D29&lt;=E29,"บรรลุ"))</f>
        <v>ไม่บรรลุ</v>
      </c>
    </row>
    <row r="30" spans="1:8">
      <c r="A30" s="13">
        <v>5.3</v>
      </c>
      <c r="B30" s="11" t="s">
        <v>48</v>
      </c>
      <c r="C30" s="12" t="s">
        <v>61</v>
      </c>
      <c r="D30" s="125">
        <v>4</v>
      </c>
      <c r="E30" s="177">
        <v>2</v>
      </c>
      <c r="F30" s="178"/>
      <c r="G30" s="99">
        <f>IF(OR(E30="N/A",E30=0),0,IF(E30=0,0,IF(E30=1,1,IF(E30=2,2,IF(E30=3,3,IF(E30=4,4,IF(E30=5,5)))))))</f>
        <v>2</v>
      </c>
      <c r="H30" s="67" t="str">
        <f>IF(D30&gt;E30,"ไม่บรรลุ",IF(D30&lt;=E30,"บรรลุ"))</f>
        <v>ไม่บรรลุ</v>
      </c>
    </row>
    <row r="31" spans="1:8">
      <c r="A31" s="180">
        <v>5.4</v>
      </c>
      <c r="B31" s="182" t="s">
        <v>49</v>
      </c>
      <c r="C31" s="171" t="s">
        <v>2</v>
      </c>
      <c r="D31" s="173">
        <v>90</v>
      </c>
      <c r="E31" s="93">
        <v>5</v>
      </c>
      <c r="F31" s="149">
        <f>E31/E32*100</f>
        <v>50</v>
      </c>
      <c r="G31" s="149" t="str">
        <f>IF(F31=100,"5",IF(F31=80,"1",IF(F31&lt;80,"0",(1+0.2*(F31-80)))))</f>
        <v>0</v>
      </c>
      <c r="H31" s="151" t="str">
        <f>IF(D31&gt;F31,"ไม่บรรลุ",IF(D31&lt;=F31,"บรรลุ"))</f>
        <v>ไม่บรรลุ</v>
      </c>
    </row>
    <row r="32" spans="1:8">
      <c r="A32" s="181"/>
      <c r="B32" s="183"/>
      <c r="C32" s="184"/>
      <c r="D32" s="174"/>
      <c r="E32" s="93">
        <v>10</v>
      </c>
      <c r="F32" s="150"/>
      <c r="G32" s="150"/>
      <c r="H32" s="152"/>
    </row>
    <row r="33" spans="1:8" ht="26.25">
      <c r="A33" s="144" t="s">
        <v>37</v>
      </c>
      <c r="B33" s="145"/>
      <c r="C33" s="145"/>
      <c r="D33" s="145"/>
      <c r="E33" s="145"/>
      <c r="F33" s="146"/>
      <c r="G33" s="8">
        <f>G34</f>
        <v>3</v>
      </c>
      <c r="H33" s="96"/>
    </row>
    <row r="34" spans="1:8">
      <c r="A34" s="13">
        <v>6.1</v>
      </c>
      <c r="B34" s="11" t="s">
        <v>30</v>
      </c>
      <c r="C34" s="22" t="s">
        <v>61</v>
      </c>
      <c r="D34" s="125">
        <v>3</v>
      </c>
      <c r="E34" s="177">
        <v>3</v>
      </c>
      <c r="F34" s="178"/>
      <c r="G34" s="99">
        <f>IF(OR(E34="N/A",E34=0),0,IF(E34=0,0,IF(E34=1,1,IF(E34=2,2,IF(E34=3,3,IF(E34=4,4,IF(E34=5,5)))))))</f>
        <v>3</v>
      </c>
      <c r="H34" s="67" t="str">
        <f>IF(D34&gt;E34,"ไม่บรรลุ",IF(D34&lt;=E34,"บรรลุ"))</f>
        <v>บรรลุ</v>
      </c>
    </row>
    <row r="36" spans="1:8">
      <c r="B36" s="23" t="s">
        <v>86</v>
      </c>
      <c r="C36" s="24"/>
      <c r="D36" s="24"/>
      <c r="E36" s="24"/>
      <c r="F36" s="24"/>
      <c r="G36" s="24"/>
      <c r="H36" s="24"/>
    </row>
    <row r="37" spans="1:8">
      <c r="B37" s="140" t="s">
        <v>87</v>
      </c>
      <c r="C37" s="141"/>
      <c r="D37" s="141"/>
      <c r="E37" s="141"/>
      <c r="F37" s="141"/>
      <c r="G37" s="141"/>
      <c r="H37" s="24"/>
    </row>
    <row r="38" spans="1:8">
      <c r="B38" s="25"/>
      <c r="C38" s="24"/>
      <c r="D38" s="24"/>
      <c r="E38" s="24"/>
      <c r="F38" s="24"/>
      <c r="G38" s="24"/>
      <c r="H38" s="24"/>
    </row>
  </sheetData>
  <sheetProtection password="F66F" sheet="1" objects="1" scenarios="1"/>
  <protectedRanges>
    <protectedRange sqref="G1 B3 D3 G3 D8 E10 D12:F12 D13:E14 D16:F18 D20:F20 D21:D26 E22:F26 D28:F30 D31:E32 D34:F34" name="Range1"/>
  </protectedRanges>
  <mergeCells count="54">
    <mergeCell ref="E20:F20"/>
    <mergeCell ref="A15:F15"/>
    <mergeCell ref="H5:H6"/>
    <mergeCell ref="A5:B7"/>
    <mergeCell ref="E5:F5"/>
    <mergeCell ref="A9:F9"/>
    <mergeCell ref="A11:F11"/>
    <mergeCell ref="E10:F10"/>
    <mergeCell ref="E12:F12"/>
    <mergeCell ref="A31:A32"/>
    <mergeCell ref="B31:B32"/>
    <mergeCell ref="C31:C32"/>
    <mergeCell ref="F31:F32"/>
    <mergeCell ref="D22:D23"/>
    <mergeCell ref="F22:F23"/>
    <mergeCell ref="C22:C23"/>
    <mergeCell ref="D31:D32"/>
    <mergeCell ref="E34:F34"/>
    <mergeCell ref="E26:F26"/>
    <mergeCell ref="E28:F28"/>
    <mergeCell ref="E29:F29"/>
    <mergeCell ref="E30:F30"/>
    <mergeCell ref="A1:F1"/>
    <mergeCell ref="C5:C7"/>
    <mergeCell ref="D5:D7"/>
    <mergeCell ref="G5:G7"/>
    <mergeCell ref="A19:F19"/>
    <mergeCell ref="A13:A14"/>
    <mergeCell ref="B13:B14"/>
    <mergeCell ref="C13:C14"/>
    <mergeCell ref="D13:D14"/>
    <mergeCell ref="F13:F14"/>
    <mergeCell ref="G13:G14"/>
    <mergeCell ref="G3:H3"/>
    <mergeCell ref="E16:F16"/>
    <mergeCell ref="E17:F17"/>
    <mergeCell ref="E18:F18"/>
    <mergeCell ref="D3:E3"/>
    <mergeCell ref="K5:N5"/>
    <mergeCell ref="K6:N6"/>
    <mergeCell ref="K7:N7"/>
    <mergeCell ref="J4:O4"/>
    <mergeCell ref="B37:G37"/>
    <mergeCell ref="E8:F8"/>
    <mergeCell ref="A27:F27"/>
    <mergeCell ref="A33:F33"/>
    <mergeCell ref="E21:F21"/>
    <mergeCell ref="G22:G23"/>
    <mergeCell ref="H22:H23"/>
    <mergeCell ref="H31:H32"/>
    <mergeCell ref="G31:G32"/>
    <mergeCell ref="H13:H14"/>
    <mergeCell ref="A22:A23"/>
    <mergeCell ref="B22:B23"/>
  </mergeCells>
  <dataValidations count="2">
    <dataValidation type="list" allowBlank="1" showInputMessage="1" showErrorMessage="1" sqref="E10:F10">
      <formula1>"1,2,3,4"</formula1>
    </dataValidation>
    <dataValidation type="list" allowBlank="1" showInputMessage="1" showErrorMessage="1" sqref="D16:F18 D28:F30 D34:F34 D26:F26 D20:F20">
      <formula1>"0,1,2,3,4,5"</formula1>
    </dataValidation>
  </dataValidations>
  <pageMargins left="0.7" right="0.23622047244094491" top="0.43307086614173229" bottom="0.55118110236220474" header="0.31496062992125984" footer="0.47244094488188981"/>
  <pageSetup scale="80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10" workbookViewId="0">
      <selection activeCell="G19" sqref="G19"/>
    </sheetView>
  </sheetViews>
  <sheetFormatPr defaultRowHeight="23.25"/>
  <cols>
    <col min="1" max="1" width="6.875" style="24" customWidth="1"/>
    <col min="2" max="2" width="8.75" style="24" customWidth="1"/>
    <col min="3" max="3" width="7.125" style="24" customWidth="1"/>
    <col min="4" max="4" width="11.125" style="24" customWidth="1"/>
    <col min="5" max="5" width="10.75" style="24" customWidth="1"/>
    <col min="6" max="6" width="9.875" style="24" customWidth="1"/>
    <col min="7" max="7" width="9.375" style="24" customWidth="1"/>
    <col min="8" max="8" width="26.125" style="24" customWidth="1"/>
    <col min="9" max="16384" width="9" style="24"/>
  </cols>
  <sheetData>
    <row r="1" spans="1:8" ht="29.25">
      <c r="A1" s="199" t="s">
        <v>63</v>
      </c>
      <c r="B1" s="200"/>
      <c r="C1" s="200"/>
      <c r="D1" s="200"/>
      <c r="E1" s="200"/>
      <c r="F1" s="200"/>
      <c r="G1" s="200"/>
      <c r="H1" s="200"/>
    </row>
    <row r="2" spans="1:8" ht="120" customHeight="1">
      <c r="A2" s="26" t="s">
        <v>71</v>
      </c>
      <c r="B2" s="26" t="s">
        <v>72</v>
      </c>
      <c r="C2" s="26" t="s">
        <v>73</v>
      </c>
      <c r="D2" s="66" t="s">
        <v>64</v>
      </c>
      <c r="E2" s="66" t="s">
        <v>65</v>
      </c>
      <c r="F2" s="66" t="s">
        <v>66</v>
      </c>
      <c r="G2" s="26" t="s">
        <v>81</v>
      </c>
      <c r="H2" s="27" t="s">
        <v>68</v>
      </c>
    </row>
    <row r="3" spans="1:8">
      <c r="A3" s="12">
        <v>1</v>
      </c>
      <c r="B3" s="196" t="s">
        <v>74</v>
      </c>
      <c r="C3" s="197"/>
      <c r="D3" s="197"/>
      <c r="E3" s="197"/>
      <c r="F3" s="197"/>
      <c r="G3" s="198"/>
      <c r="H3" s="28" t="s">
        <v>75</v>
      </c>
    </row>
    <row r="4" spans="1:8">
      <c r="A4" s="67">
        <v>2</v>
      </c>
      <c r="B4" s="195" t="s">
        <v>70</v>
      </c>
      <c r="C4" s="67">
        <v>2</v>
      </c>
      <c r="D4" s="29" t="s">
        <v>76</v>
      </c>
      <c r="E4" s="29" t="s">
        <v>76</v>
      </c>
      <c r="F4" s="29" t="s">
        <v>80</v>
      </c>
      <c r="G4" s="67"/>
      <c r="H4" s="30"/>
    </row>
    <row r="5" spans="1:8">
      <c r="A5" s="12">
        <v>3</v>
      </c>
      <c r="B5" s="195"/>
      <c r="C5" s="12">
        <v>3</v>
      </c>
      <c r="D5" s="31" t="s">
        <v>77</v>
      </c>
      <c r="E5" s="31" t="s">
        <v>76</v>
      </c>
      <c r="F5" s="31" t="s">
        <v>76</v>
      </c>
      <c r="G5" s="12"/>
      <c r="H5" s="32"/>
    </row>
    <row r="6" spans="1:8">
      <c r="A6" s="67">
        <v>4</v>
      </c>
      <c r="B6" s="195"/>
      <c r="C6" s="67">
        <v>3</v>
      </c>
      <c r="D6" s="29" t="s">
        <v>78</v>
      </c>
      <c r="E6" s="29" t="s">
        <v>76</v>
      </c>
      <c r="F6" s="29" t="s">
        <v>76</v>
      </c>
      <c r="G6" s="67"/>
      <c r="H6" s="30"/>
    </row>
    <row r="7" spans="1:8">
      <c r="A7" s="12">
        <v>5</v>
      </c>
      <c r="B7" s="195"/>
      <c r="C7" s="12">
        <v>4</v>
      </c>
      <c r="D7" s="31">
        <v>5.0999999999999996</v>
      </c>
      <c r="E7" s="31" t="s">
        <v>79</v>
      </c>
      <c r="F7" s="31" t="s">
        <v>76</v>
      </c>
      <c r="G7" s="12"/>
      <c r="H7" s="32"/>
    </row>
    <row r="8" spans="1:8">
      <c r="A8" s="67">
        <v>6</v>
      </c>
      <c r="B8" s="195"/>
      <c r="C8" s="67">
        <v>1</v>
      </c>
      <c r="D8" s="29" t="s">
        <v>76</v>
      </c>
      <c r="E8" s="29">
        <v>6.1</v>
      </c>
      <c r="F8" s="29" t="s">
        <v>76</v>
      </c>
      <c r="G8" s="67"/>
      <c r="H8" s="30"/>
    </row>
    <row r="9" spans="1:8">
      <c r="A9" s="22" t="s">
        <v>69</v>
      </c>
      <c r="B9" s="195"/>
      <c r="C9" s="12">
        <v>13</v>
      </c>
      <c r="D9" s="12">
        <v>7</v>
      </c>
      <c r="E9" s="12">
        <v>4</v>
      </c>
      <c r="F9" s="12">
        <v>2</v>
      </c>
      <c r="G9" s="12"/>
      <c r="H9" s="32"/>
    </row>
    <row r="10" spans="1:8">
      <c r="A10" s="194" t="s">
        <v>67</v>
      </c>
      <c r="B10" s="194"/>
      <c r="C10" s="194"/>
      <c r="D10" s="30"/>
      <c r="E10" s="30"/>
      <c r="F10" s="30"/>
      <c r="G10" s="30"/>
      <c r="H10" s="30"/>
    </row>
    <row r="11" spans="1:8">
      <c r="A11" s="33"/>
      <c r="B11" s="33"/>
      <c r="C11" s="33"/>
      <c r="D11" s="34"/>
      <c r="E11" s="34"/>
      <c r="F11" s="34"/>
      <c r="G11" s="34"/>
      <c r="H11" s="34"/>
    </row>
    <row r="13" spans="1:8" ht="29.25">
      <c r="A13" s="62" t="s">
        <v>63</v>
      </c>
      <c r="B13" s="68"/>
      <c r="C13" s="68"/>
      <c r="D13" s="68"/>
      <c r="E13" s="68"/>
      <c r="F13" s="68"/>
      <c r="G13" s="63" t="s">
        <v>95</v>
      </c>
      <c r="H13" s="64" t="str">
        <f>SARหลักสูตร!D3</f>
        <v>คณิตศาสตร์</v>
      </c>
    </row>
    <row r="14" spans="1:8" ht="116.25">
      <c r="A14" s="26" t="s">
        <v>71</v>
      </c>
      <c r="B14" s="26" t="s">
        <v>72</v>
      </c>
      <c r="C14" s="26" t="s">
        <v>73</v>
      </c>
      <c r="D14" s="66" t="s">
        <v>64</v>
      </c>
      <c r="E14" s="66" t="s">
        <v>65</v>
      </c>
      <c r="F14" s="66" t="s">
        <v>66</v>
      </c>
      <c r="G14" s="26" t="s">
        <v>81</v>
      </c>
      <c r="H14" s="27" t="s">
        <v>68</v>
      </c>
    </row>
    <row r="15" spans="1:8">
      <c r="A15" s="12">
        <v>1</v>
      </c>
      <c r="B15" s="196" t="str">
        <f>SARหลักสูตร!G10</f>
        <v>ไม่ผ่าน   คะแนน เป็น  0</v>
      </c>
      <c r="C15" s="197"/>
      <c r="D15" s="197"/>
      <c r="E15" s="197"/>
      <c r="F15" s="197"/>
      <c r="G15" s="198"/>
      <c r="H15" s="28" t="str">
        <f>SARหลักสูตร!H10</f>
        <v>หลักสูตรไม่ได้มาตรฐาน</v>
      </c>
    </row>
    <row r="16" spans="1:8">
      <c r="A16" s="67">
        <v>2</v>
      </c>
      <c r="B16" s="195" t="s">
        <v>70</v>
      </c>
      <c r="C16" s="67">
        <v>2</v>
      </c>
      <c r="D16" s="29" t="s">
        <v>76</v>
      </c>
      <c r="E16" s="29" t="s">
        <v>76</v>
      </c>
      <c r="F16" s="35">
        <f>AVERAGE(SARหลักสูตร!G12,SARหลักสูตร!G13)</f>
        <v>2.75</v>
      </c>
      <c r="G16" s="35">
        <f>AVERAGE(SARหลักสูตร!G12,SARหลักสูตร!G13)</f>
        <v>2.75</v>
      </c>
      <c r="H16" s="36" t="str">
        <f>IF(G16&lt;2.005,"ระดับคุณภาพน้อย",IF(G16&lt;3.005,"ระดับคุณภาพปานกลาง",IF(G16&lt;4.005,"ระดับคุณภาพดี",IF(G16&lt;5.01,"ระดับคุณภาพดีมาก","กรอกคะแนนผิด"))))</f>
        <v>ระดับคุณภาพปานกลาง</v>
      </c>
    </row>
    <row r="17" spans="1:8">
      <c r="A17" s="12">
        <v>3</v>
      </c>
      <c r="B17" s="195"/>
      <c r="C17" s="12">
        <v>3</v>
      </c>
      <c r="D17" s="37">
        <f>AVERAGE(SARหลักสูตร!G16:G18)</f>
        <v>4</v>
      </c>
      <c r="E17" s="31" t="s">
        <v>76</v>
      </c>
      <c r="F17" s="31" t="s">
        <v>76</v>
      </c>
      <c r="G17" s="37">
        <f>AVERAGE(SARหลักสูตร!G16:G18)</f>
        <v>4</v>
      </c>
      <c r="H17" s="38" t="str">
        <f t="shared" ref="H17:H20" si="0">IF(G17&lt;2.005,"ระดับคุณภาพน้อย",IF(G17&lt;3.005,"ระดับคุณภาพปานกลาง",IF(G17&lt;4.005,"ระดับคุณภาพดี",IF(G17&lt;5.01,"ระดับคุณภาพดีมาก","กรอกคะแนนผิด"))))</f>
        <v>ระดับคุณภาพดี</v>
      </c>
    </row>
    <row r="18" spans="1:8">
      <c r="A18" s="67">
        <v>4</v>
      </c>
      <c r="B18" s="195"/>
      <c r="C18" s="67">
        <v>3</v>
      </c>
      <c r="D18" s="35">
        <f>AVERAGE(SARหลักสูตร!G19)</f>
        <v>3.3333333333333335</v>
      </c>
      <c r="E18" s="29" t="s">
        <v>76</v>
      </c>
      <c r="F18" s="29" t="s">
        <v>76</v>
      </c>
      <c r="G18" s="35">
        <f>AVERAGE(SARหลักสูตร!G19)</f>
        <v>3.3333333333333335</v>
      </c>
      <c r="H18" s="36" t="str">
        <f t="shared" si="0"/>
        <v>ระดับคุณภาพดี</v>
      </c>
    </row>
    <row r="19" spans="1:8">
      <c r="A19" s="12">
        <v>5</v>
      </c>
      <c r="B19" s="195"/>
      <c r="C19" s="12">
        <v>4</v>
      </c>
      <c r="D19" s="37">
        <f>AVERAGE(SARหลักสูตร!G28)</f>
        <v>3</v>
      </c>
      <c r="E19" s="37">
        <f>AVERAGE(SARหลักสูตร!G29:G31)</f>
        <v>2</v>
      </c>
      <c r="F19" s="31" t="s">
        <v>76</v>
      </c>
      <c r="G19" s="37">
        <f>AVERAGE(SARหลักสูตร!G28:G31)</f>
        <v>2.3333333333333335</v>
      </c>
      <c r="H19" s="38" t="str">
        <f t="shared" si="0"/>
        <v>ระดับคุณภาพปานกลาง</v>
      </c>
    </row>
    <row r="20" spans="1:8">
      <c r="A20" s="67">
        <v>6</v>
      </c>
      <c r="B20" s="195"/>
      <c r="C20" s="67">
        <v>1</v>
      </c>
      <c r="D20" s="29" t="s">
        <v>76</v>
      </c>
      <c r="E20" s="35">
        <f>AVERAGE(SARหลักสูตร!G34)</f>
        <v>3</v>
      </c>
      <c r="F20" s="29" t="s">
        <v>76</v>
      </c>
      <c r="G20" s="35">
        <f>AVERAGE(SARหลักสูตร!G34)</f>
        <v>3</v>
      </c>
      <c r="H20" s="36" t="str">
        <f t="shared" si="0"/>
        <v>ระดับคุณภาพปานกลาง</v>
      </c>
    </row>
    <row r="21" spans="1:8">
      <c r="A21" s="22" t="s">
        <v>69</v>
      </c>
      <c r="B21" s="195"/>
      <c r="C21" s="12">
        <v>13</v>
      </c>
      <c r="D21" s="12">
        <v>7</v>
      </c>
      <c r="E21" s="12">
        <v>4</v>
      </c>
      <c r="F21" s="12">
        <v>2</v>
      </c>
      <c r="G21" s="39"/>
      <c r="H21" s="40"/>
    </row>
    <row r="22" spans="1:8">
      <c r="A22" s="201" t="s">
        <v>67</v>
      </c>
      <c r="B22" s="201"/>
      <c r="C22" s="201"/>
      <c r="D22" s="41">
        <f>AVERAGE(SARหลักสูตร!G16:G18,SARหลักสูตร!G20:G21,SARหลักสูตร!G26,SARหลักสูตร!G28)</f>
        <v>3.5714285714285716</v>
      </c>
      <c r="E22" s="41">
        <f>AVERAGE(SARหลักสูตร!G29:G31,SARหลักสูตร!G34)</f>
        <v>2.3333333333333335</v>
      </c>
      <c r="F22" s="41">
        <f>AVERAGE(SARหลักสูตร!G12:G13)</f>
        <v>2.75</v>
      </c>
      <c r="G22" s="42">
        <f>AVERAGE(SARหลักสูตร!G8)</f>
        <v>3.125</v>
      </c>
      <c r="H22" s="43"/>
    </row>
    <row r="23" spans="1:8">
      <c r="A23" s="202"/>
      <c r="B23" s="202"/>
      <c r="C23" s="202"/>
      <c r="D23" s="44" t="str">
        <f>IF(D22&lt;2.005,"คุณภาพน้อย",IF(D22&lt;3.005,"คุณภาพปานกลาง",IF(D22&lt;4.005,"คุณภาพดี",IF(D22&lt;5.01,"คุณภาพดีมาก","กรอกคะแนนผิด"))))</f>
        <v>คุณภาพดี</v>
      </c>
      <c r="E23" s="44" t="str">
        <f>IF(E22&lt;2.005,"คุณภาพน้อย",IF(E22&lt;3.005,"คุณภาพปานกลาง",IF(E22&lt;4.005,"คุณภาพดี",IF(E22&lt;5.01,"คุณภาพดีมาก","กรอกคะแนนผิด"))))</f>
        <v>คุณภาพปานกลาง</v>
      </c>
      <c r="F23" s="44" t="str">
        <f>IF(F22&lt;2.005,"คุณภาพน้อย",IF(F22&lt;3.005,"คุณภาพปานกลาง",IF(F22&lt;4.005,"คุณภาพดี",IF(F22&lt;5.01,"คุณภาพดีมาก","กรอกคะแนนผิด"))))</f>
        <v>คุณภาพปานกลาง</v>
      </c>
      <c r="G23" s="44" t="str">
        <f>IF(G22&lt;2.005,"คุณภาพน้อย",IF(G22&lt;3.005,"คุณภาพปานกลาง",IF(G22&lt;4.005,"คุณภาพดี",IF(G22&lt;5.01,"คุณภาพดีมาก","กรอกคะแนนผิด"))))</f>
        <v>คุณภาพดี</v>
      </c>
      <c r="H23" s="45"/>
    </row>
    <row r="25" spans="1:8" ht="26.25">
      <c r="A25" s="203" t="s">
        <v>86</v>
      </c>
      <c r="B25" s="204"/>
      <c r="C25" s="46"/>
      <c r="D25" s="46"/>
      <c r="E25" s="46"/>
      <c r="F25" s="46"/>
      <c r="G25" s="46"/>
      <c r="H25" s="46"/>
    </row>
    <row r="26" spans="1:8">
      <c r="A26" s="192" t="s">
        <v>88</v>
      </c>
      <c r="B26" s="193"/>
      <c r="C26" s="193"/>
      <c r="D26" s="193"/>
      <c r="E26" s="193"/>
      <c r="F26" s="193"/>
      <c r="G26" s="193"/>
      <c r="H26" s="193"/>
    </row>
    <row r="27" spans="1:8">
      <c r="A27" s="47"/>
      <c r="B27" s="47"/>
      <c r="C27" s="47"/>
      <c r="D27" s="47"/>
      <c r="E27" s="47"/>
      <c r="F27" s="48"/>
    </row>
  </sheetData>
  <sheetProtection password="F66F" sheet="1" objects="1" scenarios="1"/>
  <mergeCells count="9">
    <mergeCell ref="A26:H26"/>
    <mergeCell ref="A10:C10"/>
    <mergeCell ref="B4:B9"/>
    <mergeCell ref="B3:G3"/>
    <mergeCell ref="A1:H1"/>
    <mergeCell ref="B15:G15"/>
    <mergeCell ref="B16:B21"/>
    <mergeCell ref="A22:C23"/>
    <mergeCell ref="A25:B25"/>
  </mergeCells>
  <pageMargins left="0.8" right="0.27559055118110237" top="0.44" bottom="0.46" header="0.19685039370078741" footer="0.52"/>
  <pageSetup paperSize="9" scale="9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80" zoomScaleNormal="80" workbookViewId="0">
      <selection activeCell="B7" sqref="B7"/>
    </sheetView>
  </sheetViews>
  <sheetFormatPr defaultColWidth="9" defaultRowHeight="26.25"/>
  <cols>
    <col min="1" max="1" width="77.5" style="50" customWidth="1"/>
    <col min="2" max="2" width="25" style="50" customWidth="1"/>
    <col min="3" max="3" width="14.125" style="50" customWidth="1"/>
    <col min="4" max="4" width="12.75" style="50" customWidth="1"/>
    <col min="5" max="5" width="9.875" style="50" customWidth="1"/>
    <col min="6" max="6" width="9.5" style="71" customWidth="1"/>
    <col min="7" max="7" width="15" style="50" customWidth="1"/>
    <col min="8" max="8" width="7.625" style="50" customWidth="1"/>
    <col min="9" max="16384" width="9" style="50"/>
  </cols>
  <sheetData>
    <row r="1" spans="1:10" ht="34.5">
      <c r="A1" s="207" t="s">
        <v>17</v>
      </c>
      <c r="B1" s="208"/>
      <c r="C1" s="208"/>
      <c r="D1" s="208"/>
      <c r="E1" s="209" t="s">
        <v>90</v>
      </c>
      <c r="F1" s="210"/>
      <c r="G1" s="73">
        <f>SARหลักสูตร!G1</f>
        <v>2557</v>
      </c>
    </row>
    <row r="2" spans="1:10" ht="31.5">
      <c r="A2" s="74" t="str">
        <f>"หลักสูตร" &amp; SARหลักสูตร!D3</f>
        <v>หลักสูตรคณิตศาสตร์</v>
      </c>
      <c r="B2" s="205" t="str">
        <f>"คณะ" &amp; SARหลักสูตร!B3</f>
        <v>คณะวิทยาศาสตร์และเทคโนโลยี</v>
      </c>
      <c r="C2" s="206"/>
      <c r="D2" s="205" t="str">
        <f>"มหาวิทยาลัย" &amp; SARหลักสูตร!G3</f>
        <v>มหาวิทยาลัยราชภัฏหมู่บ้านจอมบึง</v>
      </c>
      <c r="E2" s="206"/>
      <c r="F2" s="206"/>
      <c r="G2" s="206"/>
      <c r="H2" s="70"/>
    </row>
    <row r="3" spans="1:10" ht="24.75" customHeight="1"/>
    <row r="4" spans="1:10" ht="34.5">
      <c r="A4" s="219" t="s">
        <v>5</v>
      </c>
      <c r="B4" s="220" t="s">
        <v>10</v>
      </c>
      <c r="C4" s="222" t="s">
        <v>6</v>
      </c>
      <c r="D4" s="223" t="str">
        <f>"ผลการดำเนินงานปี "&amp;G1</f>
        <v>ผลการดำเนินงานปี 2557</v>
      </c>
      <c r="E4" s="223"/>
      <c r="F4" s="223"/>
      <c r="G4" s="213" t="s">
        <v>3</v>
      </c>
      <c r="I4" s="211"/>
      <c r="J4" s="212"/>
    </row>
    <row r="5" spans="1:10" ht="31.5">
      <c r="A5" s="219"/>
      <c r="B5" s="221"/>
      <c r="C5" s="222"/>
      <c r="D5" s="69" t="s">
        <v>0</v>
      </c>
      <c r="E5" s="69" t="s">
        <v>1</v>
      </c>
      <c r="F5" s="72" t="s">
        <v>2</v>
      </c>
      <c r="G5" s="214"/>
      <c r="I5" s="211"/>
      <c r="J5" s="211"/>
    </row>
    <row r="6" spans="1:10" ht="28.5" customHeight="1">
      <c r="A6" s="216" t="str">
        <f>" SAR15 ผลการดำเนินงานระดับหลักสูตร                        หลักสูตร"&amp;SARหลักสูตร!D3</f>
        <v xml:space="preserve"> SAR15 ผลการดำเนินงานระดับหลักสูตร                        หลักสูตรคณิตศาสตร์</v>
      </c>
      <c r="B6" s="217"/>
      <c r="C6" s="217"/>
      <c r="D6" s="217"/>
      <c r="E6" s="217"/>
      <c r="F6" s="218"/>
      <c r="G6" s="215"/>
    </row>
    <row r="7" spans="1:10" ht="28.5" customHeight="1">
      <c r="A7" s="84" t="s">
        <v>91</v>
      </c>
      <c r="B7" s="77" t="s">
        <v>18</v>
      </c>
      <c r="C7" s="78" t="s">
        <v>7</v>
      </c>
      <c r="D7" s="81">
        <f>SARหลักสูตร!D10</f>
        <v>4</v>
      </c>
      <c r="E7" s="81">
        <f>SARหลักสูตร!E10</f>
        <v>3</v>
      </c>
      <c r="F7" s="82">
        <f>E7/D7*100</f>
        <v>75</v>
      </c>
      <c r="G7" s="61">
        <f>E7-D7</f>
        <v>-1</v>
      </c>
    </row>
    <row r="8" spans="1:10" ht="28.5" customHeight="1">
      <c r="A8" s="84" t="s">
        <v>92</v>
      </c>
      <c r="B8" s="78" t="s">
        <v>19</v>
      </c>
      <c r="C8" s="78" t="s">
        <v>7</v>
      </c>
      <c r="D8" s="83">
        <f>SARหลักสูตร!D12</f>
        <v>4</v>
      </c>
      <c r="E8" s="83">
        <f>SARหลักสูตร!G12</f>
        <v>3</v>
      </c>
      <c r="F8" s="82">
        <f>E8/D8*100</f>
        <v>75</v>
      </c>
      <c r="G8" s="61">
        <f t="shared" ref="G8:G20" si="0">E8-D8</f>
        <v>-1</v>
      </c>
    </row>
    <row r="9" spans="1:10" ht="27" customHeight="1">
      <c r="A9" s="85" t="s">
        <v>93</v>
      </c>
      <c r="B9" s="78" t="s">
        <v>19</v>
      </c>
      <c r="C9" s="78" t="s">
        <v>7</v>
      </c>
      <c r="D9" s="83">
        <f>SARหลักสูตร!D13*5/100</f>
        <v>2.4500000000000002</v>
      </c>
      <c r="E9" s="83">
        <f>SARหลักสูตร!G13</f>
        <v>2.5</v>
      </c>
      <c r="F9" s="82">
        <f>E9/D9*100</f>
        <v>102.04081632653062</v>
      </c>
      <c r="G9" s="61">
        <f t="shared" si="0"/>
        <v>4.9999999999999822E-2</v>
      </c>
    </row>
    <row r="10" spans="1:10" ht="27" customHeight="1">
      <c r="A10" s="85" t="s">
        <v>31</v>
      </c>
      <c r="B10" s="78" t="s">
        <v>11</v>
      </c>
      <c r="C10" s="78" t="s">
        <v>8</v>
      </c>
      <c r="D10" s="81">
        <f>SARหลักสูตร!D16</f>
        <v>2</v>
      </c>
      <c r="E10" s="81">
        <f>SARหลักสูตร!G16</f>
        <v>5</v>
      </c>
      <c r="F10" s="82">
        <f t="shared" ref="F10:F19" si="1">E10/D10*100</f>
        <v>250</v>
      </c>
      <c r="G10" s="61">
        <f t="shared" si="0"/>
        <v>3</v>
      </c>
    </row>
    <row r="11" spans="1:10" ht="24.75" customHeight="1">
      <c r="A11" s="85" t="s">
        <v>20</v>
      </c>
      <c r="B11" s="78" t="s">
        <v>11</v>
      </c>
      <c r="C11" s="78" t="s">
        <v>8</v>
      </c>
      <c r="D11" s="81">
        <f>SARหลักสูตร!D17</f>
        <v>3</v>
      </c>
      <c r="E11" s="81">
        <f>SARหลักสูตร!G17</f>
        <v>4</v>
      </c>
      <c r="F11" s="82">
        <f t="shared" si="1"/>
        <v>133.33333333333331</v>
      </c>
      <c r="G11" s="61">
        <f t="shared" si="0"/>
        <v>1</v>
      </c>
    </row>
    <row r="12" spans="1:10" ht="28.5" customHeight="1">
      <c r="A12" s="85" t="s">
        <v>21</v>
      </c>
      <c r="B12" s="78" t="s">
        <v>11</v>
      </c>
      <c r="C12" s="78" t="s">
        <v>7</v>
      </c>
      <c r="D12" s="81">
        <f>SARหลักสูตร!D18</f>
        <v>3</v>
      </c>
      <c r="E12" s="81">
        <f>SARหลักสูตร!G18</f>
        <v>3</v>
      </c>
      <c r="F12" s="82">
        <f t="shared" si="1"/>
        <v>100</v>
      </c>
      <c r="G12" s="61">
        <f t="shared" si="0"/>
        <v>0</v>
      </c>
    </row>
    <row r="13" spans="1:10" ht="30" customHeight="1">
      <c r="A13" s="85" t="s">
        <v>22</v>
      </c>
      <c r="B13" s="78" t="s">
        <v>12</v>
      </c>
      <c r="C13" s="78" t="s">
        <v>8</v>
      </c>
      <c r="D13" s="81">
        <f>SARหลักสูตร!D20</f>
        <v>2</v>
      </c>
      <c r="E13" s="81">
        <f>SARหลักสูตร!G20</f>
        <v>2</v>
      </c>
      <c r="F13" s="82">
        <f t="shared" si="1"/>
        <v>100</v>
      </c>
      <c r="G13" s="61">
        <f t="shared" si="0"/>
        <v>0</v>
      </c>
    </row>
    <row r="14" spans="1:10" ht="30" customHeight="1">
      <c r="A14" s="85" t="s">
        <v>23</v>
      </c>
      <c r="B14" s="78" t="s">
        <v>12</v>
      </c>
      <c r="C14" s="78" t="s">
        <v>9</v>
      </c>
      <c r="D14" s="83">
        <f>SARหลักสูตร!D21</f>
        <v>4</v>
      </c>
      <c r="E14" s="83">
        <f>SARหลักสูตร!G21</f>
        <v>5</v>
      </c>
      <c r="F14" s="82">
        <f t="shared" si="1"/>
        <v>125</v>
      </c>
      <c r="G14" s="61">
        <f t="shared" si="0"/>
        <v>1</v>
      </c>
    </row>
    <row r="15" spans="1:10" ht="33" customHeight="1">
      <c r="A15" s="85" t="s">
        <v>24</v>
      </c>
      <c r="B15" s="78" t="s">
        <v>12</v>
      </c>
      <c r="C15" s="78" t="s">
        <v>7</v>
      </c>
      <c r="D15" s="81">
        <f>SARหลักสูตร!D26</f>
        <v>2</v>
      </c>
      <c r="E15" s="81">
        <f>SARหลักสูตร!G26</f>
        <v>3</v>
      </c>
      <c r="F15" s="82">
        <f t="shared" si="1"/>
        <v>150</v>
      </c>
      <c r="G15" s="61">
        <f t="shared" si="0"/>
        <v>1</v>
      </c>
    </row>
    <row r="16" spans="1:10" ht="30" customHeight="1">
      <c r="A16" s="85" t="s">
        <v>25</v>
      </c>
      <c r="B16" s="80" t="s">
        <v>13</v>
      </c>
      <c r="C16" s="78" t="s">
        <v>8</v>
      </c>
      <c r="D16" s="81">
        <f>SARหลักสูตร!D28</f>
        <v>3</v>
      </c>
      <c r="E16" s="81">
        <f>SARหลักสูตร!G28</f>
        <v>3</v>
      </c>
      <c r="F16" s="82">
        <f t="shared" si="1"/>
        <v>100</v>
      </c>
      <c r="G16" s="61">
        <f t="shared" si="0"/>
        <v>0</v>
      </c>
    </row>
    <row r="17" spans="1:7" ht="28.5" customHeight="1">
      <c r="A17" s="85" t="s">
        <v>26</v>
      </c>
      <c r="B17" s="80" t="s">
        <v>13</v>
      </c>
      <c r="C17" s="78" t="s">
        <v>8</v>
      </c>
      <c r="D17" s="81">
        <f>SARหลักสูตร!D29</f>
        <v>3</v>
      </c>
      <c r="E17" s="81">
        <f>SARหลักสูตร!G29</f>
        <v>2</v>
      </c>
      <c r="F17" s="82">
        <f t="shared" si="1"/>
        <v>66.666666666666657</v>
      </c>
      <c r="G17" s="61">
        <f t="shared" si="0"/>
        <v>-1</v>
      </c>
    </row>
    <row r="18" spans="1:7" ht="29.25" customHeight="1">
      <c r="A18" s="85" t="s">
        <v>27</v>
      </c>
      <c r="B18" s="80" t="s">
        <v>13</v>
      </c>
      <c r="C18" s="78" t="s">
        <v>8</v>
      </c>
      <c r="D18" s="81">
        <f>SARหลักสูตร!D30</f>
        <v>4</v>
      </c>
      <c r="E18" s="81">
        <f>SARหลักสูตร!G30</f>
        <v>2</v>
      </c>
      <c r="F18" s="82">
        <f t="shared" si="1"/>
        <v>50</v>
      </c>
      <c r="G18" s="61">
        <f t="shared" si="0"/>
        <v>-2</v>
      </c>
    </row>
    <row r="19" spans="1:7" ht="27.75" customHeight="1">
      <c r="A19" s="85" t="s">
        <v>28</v>
      </c>
      <c r="B19" s="80" t="s">
        <v>13</v>
      </c>
      <c r="C19" s="78" t="s">
        <v>7</v>
      </c>
      <c r="D19" s="83">
        <f>IF(SARหลักสูตร!D31=100,"5",IF(SARหลักสูตร!D31=80,"1",IF(SARหลักสูตร!D31&lt;80,"0",(1+0.2*(SARหลักสูตร!D31-80)))))</f>
        <v>3</v>
      </c>
      <c r="E19" s="83" t="str">
        <f>SARหลักสูตร!G31</f>
        <v>0</v>
      </c>
      <c r="F19" s="82">
        <f t="shared" si="1"/>
        <v>0</v>
      </c>
      <c r="G19" s="61">
        <f t="shared" si="0"/>
        <v>-3</v>
      </c>
    </row>
    <row r="20" spans="1:7" ht="31.5">
      <c r="A20" s="86" t="s">
        <v>29</v>
      </c>
      <c r="B20" s="79" t="s">
        <v>30</v>
      </c>
      <c r="C20" s="78" t="s">
        <v>8</v>
      </c>
      <c r="D20" s="81">
        <f>SARหลักสูตร!D34</f>
        <v>3</v>
      </c>
      <c r="E20" s="81">
        <f>SARหลักสูตร!G34</f>
        <v>3</v>
      </c>
      <c r="F20" s="82">
        <f t="shared" ref="F20" si="2">E20/D20*100</f>
        <v>100</v>
      </c>
      <c r="G20" s="61">
        <f t="shared" si="0"/>
        <v>0</v>
      </c>
    </row>
    <row r="21" spans="1:7" ht="18" customHeight="1">
      <c r="C21" s="51"/>
    </row>
    <row r="22" spans="1:7" ht="31.5">
      <c r="A22" s="52" t="s">
        <v>14</v>
      </c>
      <c r="B22" s="53">
        <f>COUNTIF(F8:F20,"&gt;100")</f>
        <v>5</v>
      </c>
      <c r="C22" s="54"/>
      <c r="D22" s="75" t="s">
        <v>97</v>
      </c>
      <c r="E22" s="75"/>
      <c r="F22" s="76"/>
    </row>
    <row r="23" spans="1:7" ht="31.5">
      <c r="A23" s="55" t="s">
        <v>15</v>
      </c>
      <c r="B23" s="56">
        <f>COUNTIF(F8:F20,"=100")</f>
        <v>4</v>
      </c>
      <c r="C23" s="54"/>
      <c r="D23" s="75" t="s">
        <v>98</v>
      </c>
      <c r="E23" s="75"/>
      <c r="F23" s="76"/>
    </row>
    <row r="24" spans="1:7" ht="31.5">
      <c r="A24" s="57" t="s">
        <v>16</v>
      </c>
      <c r="B24" s="58">
        <f>COUNTIF(F8:F20,"&lt;100")</f>
        <v>4</v>
      </c>
      <c r="C24" s="54"/>
      <c r="D24" s="75" t="s">
        <v>99</v>
      </c>
      <c r="E24" s="75"/>
      <c r="F24" s="76"/>
    </row>
    <row r="25" spans="1:7" ht="34.5">
      <c r="A25" s="59" t="s">
        <v>4</v>
      </c>
      <c r="B25" s="59">
        <f>SUM(B22:B24)</f>
        <v>13</v>
      </c>
      <c r="C25" s="60"/>
      <c r="D25" s="75" t="s">
        <v>100</v>
      </c>
      <c r="E25" s="75"/>
      <c r="F25" s="76"/>
    </row>
  </sheetData>
  <sheetProtection password="F66F" sheet="1" objects="1" scenarios="1" formatCells="0" formatColumns="0" formatRows="0" insertColumns="0" insertRows="0" insertHyperlinks="0" deleteColumns="0" deleteRows="0" sort="0" autoFilter="0" pivotTables="0"/>
  <protectedRanges>
    <protectedRange sqref="D8:E20 D1 G1 E7 H2" name="Range1"/>
  </protectedRanges>
  <mergeCells count="12">
    <mergeCell ref="I5:J5"/>
    <mergeCell ref="G4:G6"/>
    <mergeCell ref="A6:F6"/>
    <mergeCell ref="A4:A5"/>
    <mergeCell ref="B4:B5"/>
    <mergeCell ref="C4:C5"/>
    <mergeCell ref="D4:F4"/>
    <mergeCell ref="B2:C2"/>
    <mergeCell ref="D2:G2"/>
    <mergeCell ref="A1:D1"/>
    <mergeCell ref="E1:F1"/>
    <mergeCell ref="I4:J4"/>
  </mergeCells>
  <conditionalFormatting sqref="G7:G20">
    <cfRule type="cellIs" dxfId="2" priority="2" operator="lessThan">
      <formula>0</formula>
    </cfRule>
    <cfRule type="cellIs" dxfId="1" priority="3" operator="greaterThan">
      <formula>0</formula>
    </cfRule>
    <cfRule type="cellIs" dxfId="0" priority="4" operator="equal">
      <formula>0</formula>
    </cfRule>
  </conditionalFormatting>
  <pageMargins left="0.75" right="0.23622047244094491" top="0.21" bottom="0.22" header="0.15748031496062992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SARหลักสูตร</vt:lpstr>
      <vt:lpstr>การวิเคราะห์คุณภาพ</vt:lpstr>
      <vt:lpstr>แบบติดตามระดับหลักสูตร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5-1003</dc:creator>
  <cp:lastModifiedBy>puk</cp:lastModifiedBy>
  <cp:lastPrinted>2015-03-04T03:31:08Z</cp:lastPrinted>
  <dcterms:created xsi:type="dcterms:W3CDTF">2014-08-26T09:52:31Z</dcterms:created>
  <dcterms:modified xsi:type="dcterms:W3CDTF">2015-03-05T02:08:17Z</dcterms:modified>
</cp:coreProperties>
</file>